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46C1E82-A2F5-4FC9-BBD7-37F91CBDA356}" xr6:coauthVersionLast="47" xr6:coauthVersionMax="47" xr10:uidLastSave="{00000000-0000-0000-0000-000000000000}"/>
  <bookViews>
    <workbookView xWindow="28680" yWindow="-120" windowWidth="29040" windowHeight="15840" xr2:uid="{00000000-000D-0000-FFFF-FFFF00000000}"/>
  </bookViews>
  <sheets>
    <sheet name="February 2025"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4" l="1"/>
  <c r="D9" i="4"/>
  <c r="D8" i="4"/>
  <c r="D5" i="4"/>
  <c r="D11" i="4" l="1"/>
  <c r="D14" i="4" l="1"/>
  <c r="U5" i="4" l="1"/>
  <c r="C6" i="4" l="1"/>
  <c r="C5" i="4"/>
  <c r="C10" i="4"/>
  <c r="C11" i="4"/>
  <c r="C4" i="4"/>
  <c r="S11" i="4"/>
  <c r="S5" i="4"/>
  <c r="C9" i="4"/>
  <c r="C34" i="4"/>
  <c r="C15" i="4"/>
  <c r="C16" i="4"/>
  <c r="C17" i="4"/>
  <c r="C18" i="4"/>
  <c r="C19" i="4"/>
  <c r="C20" i="4"/>
  <c r="C21" i="4"/>
  <c r="C22" i="4"/>
  <c r="C23" i="4"/>
  <c r="C24" i="4"/>
  <c r="C25" i="4"/>
  <c r="C26" i="4"/>
  <c r="C27" i="4"/>
  <c r="C28" i="4"/>
  <c r="C29" i="4"/>
  <c r="C30" i="4"/>
  <c r="C31" i="4"/>
  <c r="C32" i="4"/>
  <c r="C14" i="4"/>
  <c r="C7" i="4"/>
  <c r="C8" i="4"/>
</calcChain>
</file>

<file path=xl/sharedStrings.xml><?xml version="1.0" encoding="utf-8"?>
<sst xmlns="http://schemas.openxmlformats.org/spreadsheetml/2006/main" count="544" uniqueCount="80">
  <si>
    <t>Project Name</t>
  </si>
  <si>
    <t>Whitby Rail Maintenance Facility</t>
  </si>
  <si>
    <t>–</t>
  </si>
  <si>
    <t>Targeting LEED Silver certification</t>
  </si>
  <si>
    <t>Seneca College King Campus Expansion</t>
  </si>
  <si>
    <t>LEED Gold Certified</t>
  </si>
  <si>
    <t>St. Joseph’s Healthcare London (Parkwood) and St. Thomas</t>
  </si>
  <si>
    <t>Waypoint Centre for Mental Health Care</t>
  </si>
  <si>
    <t>Woodstock General Hospital</t>
  </si>
  <si>
    <t>LEED Silver Certified</t>
  </si>
  <si>
    <t>Eglinton Crosstown LRT</t>
  </si>
  <si>
    <t>Finch West LRT</t>
  </si>
  <si>
    <t>($ millions)</t>
  </si>
  <si>
    <t>5,300 (2010$)</t>
  </si>
  <si>
    <t>13,500 (2014$)</t>
  </si>
  <si>
    <t>York Viva Bus Rapid Transit</t>
  </si>
  <si>
    <t>1,400 (2010$)</t>
  </si>
  <si>
    <t>ErinoakKids Centre for Treatment and Development</t>
  </si>
  <si>
    <t>Sheridan College</t>
  </si>
  <si>
    <t>LEED Certification</t>
  </si>
  <si>
    <t>Allocated Funding from Green Bonds
($ millions)</t>
  </si>
  <si>
    <t>Centre for Addiction and Mental Health – Phase 1C Redevelopment</t>
  </si>
  <si>
    <t>William Osler Health System — Etobicoke General Hospital Phase 1 Patient Tower Project</t>
  </si>
  <si>
    <t>Brockville General Hospital</t>
  </si>
  <si>
    <t>Groves Memorial Community Hospital</t>
  </si>
  <si>
    <t>Hamilton LRT</t>
  </si>
  <si>
    <t>Joseph Brant Hospital — Redevelopment Project Phase 1</t>
  </si>
  <si>
    <t>Centre for Addiction and Mental Health — Phase 1B</t>
  </si>
  <si>
    <t>GO Expansion 
(formerly Regional Express Rail)</t>
  </si>
  <si>
    <t>Estimated GHG Reductions</t>
  </si>
  <si>
    <t>Estimated Energy Savings</t>
  </si>
  <si>
    <t>(CO2 [or equivalent] tonnes / year)</t>
  </si>
  <si>
    <t>(kWh / year)</t>
  </si>
  <si>
    <t>Notes:</t>
  </si>
  <si>
    <t>2 As recommended by the Green Bond Principles, the Province of Ontario reports annually on the use of proceeds and impact reporting statistics, for the projects that received Green Bond funding until full allocation.</t>
  </si>
  <si>
    <t>2019 Green Bond Newsletter</t>
  </si>
  <si>
    <t>2018 Green Bond Newsletter</t>
  </si>
  <si>
    <t>2017 Green Bond Newsletter</t>
  </si>
  <si>
    <r>
      <t>Most Recent 
Impact Reporting</t>
    </r>
    <r>
      <rPr>
        <b/>
        <vertAlign val="superscript"/>
        <sz val="9"/>
        <color rgb="FF4C4C4C"/>
        <rFont val="Arial"/>
        <family val="2"/>
      </rPr>
      <t>2</t>
    </r>
  </si>
  <si>
    <t>480,000 
starting in 2030</t>
  </si>
  <si>
    <t>8,800 
starting in 2030</t>
  </si>
  <si>
    <t>17,000 
starting in 2030</t>
  </si>
  <si>
    <t>4,000 
starting in 2030</t>
  </si>
  <si>
    <r>
      <t>Total Project Cost</t>
    </r>
    <r>
      <rPr>
        <b/>
        <vertAlign val="superscript"/>
        <sz val="9"/>
        <color rgb="FF4C4C4C"/>
        <rFont val="Arial"/>
        <family val="2"/>
      </rPr>
      <t>1</t>
    </r>
  </si>
  <si>
    <r>
      <t>St. Joseph’s Healthcare Hamilton – West 5</t>
    </r>
    <r>
      <rPr>
        <b/>
        <vertAlign val="superscript"/>
        <sz val="9"/>
        <color rgb="FF4C4C4C"/>
        <rFont val="Arial"/>
        <family val="2"/>
      </rPr>
      <t>th</t>
    </r>
    <r>
      <rPr>
        <b/>
        <sz val="9"/>
        <color rgb="FF4C4C4C"/>
        <rFont val="Arial"/>
        <family val="2"/>
      </rPr>
      <t xml:space="preserve"> Campus</t>
    </r>
  </si>
  <si>
    <t xml:space="preserve">Cortellucci Vaughan Hospital 
(formerly Mackenzie Vaughan Hospital) </t>
  </si>
  <si>
    <t>2020 Green Bond Newsletter</t>
  </si>
  <si>
    <t>1  For Clean Transportation projects, this is referring to the base capital construction costs. For Energy Efficiency &amp; Conservation projects, the "Total Project Cost" represents contract value (the payment(s) to be made by the Sponsor for a P3 project, as defined in the Project Agreement and prior to taking into account inflation).</t>
  </si>
  <si>
    <t>New facilities will be minimum LEED Silver, and are targeting LEED Gold certification where possible</t>
  </si>
  <si>
    <t>Targeting LEED Silver Certification</t>
  </si>
  <si>
    <t>West Park Healthcare Centre</t>
  </si>
  <si>
    <t>Designed and built to 
LEED Silver standards</t>
  </si>
  <si>
    <t>Maintenace and storage facility aiming to meet LEED Silver certification</t>
  </si>
  <si>
    <t>2021 Green Bond Newsletter</t>
  </si>
  <si>
    <t>10,900 (2020$)</t>
  </si>
  <si>
    <t>14,000
starting in 2030</t>
  </si>
  <si>
    <t>New Toronto Courthouse</t>
  </si>
  <si>
    <t>11,000 
starting in 2030</t>
  </si>
  <si>
    <t>Scarborough Subway Extension</t>
  </si>
  <si>
    <t>-</t>
  </si>
  <si>
    <t>Ontario Line Subway</t>
  </si>
  <si>
    <t>Port Lands Flood Protection</t>
  </si>
  <si>
    <r>
      <t>Michael Garron Hospital</t>
    </r>
    <r>
      <rPr>
        <b/>
        <sz val="2"/>
        <color rgb="FF4C4C4C"/>
        <rFont val="Arial"/>
        <family val="2"/>
      </rPr>
      <t xml:space="preserve"> </t>
    </r>
  </si>
  <si>
    <t xml:space="preserve">Macdonald Block Reconstruction </t>
  </si>
  <si>
    <t>10,000_x000D_
starting in 2030</t>
  </si>
  <si>
    <t>2022 Green Bond Newsletter</t>
  </si>
  <si>
    <t>5,500 (2020$)</t>
  </si>
  <si>
    <t>Maintenance and storage facility 
LEED Silver Certified</t>
  </si>
  <si>
    <t>2023 Green Bond Newsletter</t>
  </si>
  <si>
    <t>Hazel McCallion LRT
 (formerly Hurontario LRT)</t>
  </si>
  <si>
    <t>2,230 (2019$)</t>
  </si>
  <si>
    <t>2,966 (2019$)</t>
  </si>
  <si>
    <t>Clean Transportation (2014 &amp; 2024)</t>
  </si>
  <si>
    <t>Energy Efficiency &amp; Conservation (2014)/Energy Efficiency (2024)</t>
  </si>
  <si>
    <t>Climate Adaptation &amp; Resilience (2014)/Climate Change Adaptation (2024)</t>
  </si>
  <si>
    <r>
      <t>EV Charge ON</t>
    </r>
    <r>
      <rPr>
        <b/>
        <vertAlign val="superscript"/>
        <sz val="9"/>
        <color rgb="FF4C4C4C"/>
        <rFont val="Arial"/>
        <family val="2"/>
      </rPr>
      <t>3</t>
    </r>
  </si>
  <si>
    <t>2024 Green Bond Newsletter</t>
  </si>
  <si>
    <t>Allocated Funding from Green Bond Program as of February 3, 2025</t>
  </si>
  <si>
    <t>Funds Disbursed since Inception of the Green Bond Program as of 
December 6, 2024</t>
  </si>
  <si>
    <t>3 Green Bond funding is typically fully disbursed to projects within a period of 6 months prior to and 12 months following the issue of the Green Bond. Green Bond funding was allocated to the EV ChargeON Program from Ontario’s fifteenth Green Bond issued in February 2024, for which the funding window has been extended  to August, 2025 (formerly February 28, 2025). Due to ongoing delays in program launch, funding has been re-allocated to the GO Expansion to allow proceeds from the fifteenth Green Bond to be disbursed within the defined funding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</si>
</sst>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theme="1"/>
      <name val="Calibri"/>
      <family val="2"/>
      <scheme val="minor"/>
    </font>
    <font>
      <b/>
      <sz val="8"/>
      <color rgb="FF4C4C4C"/>
      <name val="Arial"/>
      <family val="2"/>
    </font>
    <font>
      <sz val="8"/>
      <color rgb="FF4C4C4C"/>
      <name val="Arial"/>
      <family val="2"/>
    </font>
    <font>
      <b/>
      <sz val="9"/>
      <color rgb="FF4C4C4C"/>
      <name val="Arial"/>
      <family val="2"/>
    </font>
    <font>
      <sz val="9"/>
      <color theme="1"/>
      <name val="Arial"/>
      <family val="2"/>
    </font>
    <font>
      <u/>
      <sz val="11"/>
      <color theme="10"/>
      <name val="Calibri"/>
      <family val="2"/>
      <scheme val="minor"/>
    </font>
    <font>
      <b/>
      <vertAlign val="superscript"/>
      <sz val="9"/>
      <color rgb="FF4C4C4C"/>
      <name val="Arial"/>
      <family val="2"/>
    </font>
    <font>
      <sz val="9"/>
      <color rgb="FF4C4C4C"/>
      <name val="Arial"/>
      <family val="2"/>
    </font>
    <font>
      <sz val="9"/>
      <color theme="2" tint="-0.749992370372631"/>
      <name val="Arial"/>
      <family val="2"/>
    </font>
    <font>
      <u/>
      <sz val="9"/>
      <color theme="10"/>
      <name val="Arial"/>
      <family val="2"/>
    </font>
    <font>
      <b/>
      <sz val="11"/>
      <color theme="1"/>
      <name val="Calibri"/>
      <family val="2"/>
      <scheme val="minor"/>
    </font>
    <font>
      <b/>
      <sz val="2"/>
      <color rgb="FF4C4C4C"/>
      <name val="Arial"/>
      <family val="2"/>
    </font>
    <font>
      <sz val="9"/>
      <color theme="3"/>
      <name val="Arial"/>
      <family val="2"/>
    </font>
    <font>
      <b/>
      <sz val="10"/>
      <color rgb="FF4C4C4C"/>
      <name val="Arial"/>
      <family val="2"/>
    </font>
    <font>
      <sz val="11"/>
      <color rgb="FF000000"/>
      <name val="Calibri"/>
      <family val="2"/>
      <scheme val="minor"/>
    </font>
    <font>
      <b/>
      <sz val="10"/>
      <color rgb="FFFFFFFF"/>
      <name val="Arial"/>
      <family val="2"/>
    </font>
    <font>
      <sz val="12"/>
      <color rgb="FF4C4C4C"/>
      <name val="Arial"/>
      <family val="2"/>
    </font>
    <font>
      <sz val="12"/>
      <color theme="1"/>
      <name val="Calibri"/>
      <family val="2"/>
      <scheme val="minor"/>
    </font>
  </fonts>
  <fills count="10">
    <fill>
      <patternFill patternType="none"/>
    </fill>
    <fill>
      <patternFill patternType="gray125"/>
    </fill>
    <fill>
      <patternFill patternType="solid">
        <fgColor rgb="FFF2F2F2"/>
        <bgColor indexed="64"/>
      </patternFill>
    </fill>
    <fill>
      <patternFill patternType="solid">
        <fgColor theme="6"/>
        <bgColor indexed="64"/>
      </patternFill>
    </fill>
    <fill>
      <patternFill patternType="solid">
        <fgColor theme="0" tint="-0.34998626667073579"/>
        <bgColor indexed="64"/>
      </patternFill>
    </fill>
    <fill>
      <patternFill patternType="solid">
        <fgColor rgb="FFCCC986"/>
        <bgColor indexed="64"/>
      </patternFill>
    </fill>
    <fill>
      <patternFill patternType="solid">
        <fgColor theme="0" tint="-4.9989318521683403E-2"/>
        <bgColor indexed="64"/>
      </patternFill>
    </fill>
    <fill>
      <patternFill patternType="solid">
        <fgColor rgb="FF99CB38"/>
        <bgColor rgb="FF000000"/>
      </patternFill>
    </fill>
    <fill>
      <patternFill patternType="solid">
        <fgColor rgb="FF4A7C29"/>
        <bgColor rgb="FF000000"/>
      </patternFill>
    </fill>
    <fill>
      <patternFill patternType="solid">
        <fgColor rgb="FF60A537"/>
        <bgColor rgb="FF000000"/>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rgb="FF808080"/>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s>
  <cellStyleXfs count="2">
    <xf numFmtId="0" fontId="0" fillId="0" borderId="0"/>
    <xf numFmtId="0" fontId="5" fillId="0" borderId="0" applyNumberFormat="0" applyFill="0" applyBorder="0" applyAlignment="0" applyProtection="0"/>
  </cellStyleXfs>
  <cellXfs count="59">
    <xf numFmtId="0" fontId="0" fillId="0" borderId="0" xfId="0"/>
    <xf numFmtId="0" fontId="1" fillId="0" borderId="0" xfId="0" applyFont="1" applyFill="1" applyBorder="1" applyAlignment="1">
      <alignment horizontal="left" vertical="center" wrapText="1" readingOrder="1"/>
    </xf>
    <xf numFmtId="0" fontId="3" fillId="5" borderId="5" xfId="0" applyFont="1" applyFill="1" applyBorder="1" applyAlignment="1">
      <alignment horizontal="center" vertical="center" wrapText="1" readingOrder="1"/>
    </xf>
    <xf numFmtId="0" fontId="3" fillId="5" borderId="6"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3" fillId="5" borderId="1" xfId="0" applyFont="1" applyFill="1" applyBorder="1" applyAlignment="1">
      <alignment horizontal="center" vertical="center" wrapText="1"/>
    </xf>
    <xf numFmtId="0" fontId="0" fillId="0" borderId="0" xfId="0" applyBorder="1"/>
    <xf numFmtId="164" fontId="0" fillId="0" borderId="0" xfId="0" applyNumberFormat="1" applyBorder="1"/>
    <xf numFmtId="0" fontId="7" fillId="2" borderId="1" xfId="0" applyFont="1" applyFill="1" applyBorder="1" applyAlignment="1">
      <alignment horizontal="center" vertical="center" wrapText="1" readingOrder="1"/>
    </xf>
    <xf numFmtId="164" fontId="7" fillId="2" borderId="1" xfId="0" applyNumberFormat="1" applyFont="1" applyFill="1" applyBorder="1" applyAlignment="1">
      <alignment horizontal="center" vertical="center" wrapText="1" readingOrder="1"/>
    </xf>
    <xf numFmtId="4" fontId="8" fillId="2" borderId="1" xfId="0" applyNumberFormat="1" applyFont="1" applyFill="1" applyBorder="1" applyAlignment="1">
      <alignment horizontal="center" vertical="center" wrapText="1" readingOrder="1"/>
    </xf>
    <xf numFmtId="165" fontId="7" fillId="2" borderId="1" xfId="0" applyNumberFormat="1"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165" fontId="7" fillId="3" borderId="1" xfId="0" applyNumberFormat="1" applyFont="1" applyFill="1" applyBorder="1" applyAlignment="1">
      <alignment horizontal="center" vertical="center" wrapText="1" readingOrder="1"/>
    </xf>
    <xf numFmtId="164" fontId="7" fillId="3" borderId="1" xfId="0" applyNumberFormat="1" applyFont="1" applyFill="1" applyBorder="1" applyAlignment="1">
      <alignment horizontal="center" vertical="center" wrapText="1" readingOrder="1"/>
    </xf>
    <xf numFmtId="3" fontId="8"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9" fillId="6" borderId="1" xfId="1" applyFont="1" applyFill="1" applyBorder="1" applyAlignment="1">
      <alignment horizontal="center" vertical="center" wrapText="1" readingOrder="1"/>
    </xf>
    <xf numFmtId="0" fontId="9" fillId="4" borderId="1" xfId="1" applyFont="1" applyFill="1" applyBorder="1" applyAlignment="1">
      <alignment horizontal="center" vertical="center" wrapText="1" readingOrder="1"/>
    </xf>
    <xf numFmtId="165" fontId="0" fillId="0" borderId="0" xfId="0" applyNumberFormat="1" applyBorder="1"/>
    <xf numFmtId="2" fontId="0" fillId="0" borderId="0" xfId="0" applyNumberFormat="1" applyBorder="1"/>
    <xf numFmtId="164" fontId="7" fillId="3" borderId="2" xfId="0" applyNumberFormat="1" applyFont="1" applyFill="1" applyBorder="1" applyAlignment="1">
      <alignment horizontal="center" vertical="center" wrapText="1" readingOrder="1"/>
    </xf>
    <xf numFmtId="0" fontId="7" fillId="2" borderId="2" xfId="0" applyFont="1" applyFill="1" applyBorder="1" applyAlignment="1">
      <alignment horizontal="center" vertical="center" wrapText="1" readingOrder="1"/>
    </xf>
    <xf numFmtId="3" fontId="7" fillId="2" borderId="1" xfId="0" applyNumberFormat="1" applyFont="1" applyFill="1" applyBorder="1" applyAlignment="1">
      <alignment horizontal="center" vertical="center" wrapText="1" readingOrder="1"/>
    </xf>
    <xf numFmtId="165" fontId="7" fillId="2" borderId="2" xfId="0" applyNumberFormat="1" applyFont="1" applyFill="1" applyBorder="1" applyAlignment="1">
      <alignment horizontal="center" vertical="center" wrapText="1" readingOrder="1"/>
    </xf>
    <xf numFmtId="164" fontId="0" fillId="0" borderId="0" xfId="0" applyNumberFormat="1"/>
    <xf numFmtId="165" fontId="10" fillId="0" borderId="0" xfId="0" applyNumberFormat="1" applyFont="1" applyBorder="1"/>
    <xf numFmtId="1" fontId="0" fillId="0" borderId="0" xfId="0" applyNumberFormat="1" applyBorder="1"/>
    <xf numFmtId="164" fontId="12" fillId="2" borderId="1" xfId="0" applyNumberFormat="1" applyFont="1" applyFill="1" applyBorder="1" applyAlignment="1">
      <alignment horizontal="center" vertical="center" wrapText="1" readingOrder="1"/>
    </xf>
    <xf numFmtId="0" fontId="3" fillId="5" borderId="2" xfId="0" applyFont="1" applyFill="1" applyBorder="1" applyAlignment="1">
      <alignment horizontal="center" vertical="center" wrapText="1"/>
    </xf>
    <xf numFmtId="0" fontId="4" fillId="0" borderId="0" xfId="0" applyFont="1"/>
    <xf numFmtId="0" fontId="14" fillId="0" borderId="0" xfId="0" applyFont="1"/>
    <xf numFmtId="0" fontId="2" fillId="0" borderId="0" xfId="0" applyFont="1" applyFill="1" applyBorder="1" applyAlignment="1">
      <alignment horizontal="left" vertical="center" wrapText="1" readingOrder="1"/>
    </xf>
    <xf numFmtId="0" fontId="16" fillId="0" borderId="0" xfId="0" applyFont="1" applyFill="1" applyBorder="1" applyAlignment="1">
      <alignment horizontal="left" vertical="center" wrapText="1" readingOrder="1"/>
    </xf>
    <xf numFmtId="164" fontId="17" fillId="0" borderId="0" xfId="0" applyNumberFormat="1" applyFont="1" applyBorder="1"/>
    <xf numFmtId="164" fontId="16" fillId="0" borderId="0" xfId="0" applyNumberFormat="1" applyFont="1" applyFill="1" applyBorder="1" applyAlignment="1">
      <alignment horizontal="left" vertical="center" wrapText="1" readingOrder="1"/>
    </xf>
    <xf numFmtId="0" fontId="2" fillId="0" borderId="0" xfId="0" applyFont="1" applyFill="1" applyBorder="1" applyAlignment="1">
      <alignment horizontal="left" vertical="center" wrapText="1" readingOrder="1"/>
    </xf>
    <xf numFmtId="164" fontId="7" fillId="3" borderId="3" xfId="0" applyNumberFormat="1" applyFont="1" applyFill="1" applyBorder="1" applyAlignment="1">
      <alignment horizontal="center" vertical="center" wrapText="1" readingOrder="1"/>
    </xf>
    <xf numFmtId="0" fontId="3" fillId="5" borderId="11" xfId="0" applyFont="1" applyFill="1" applyBorder="1" applyAlignment="1">
      <alignment horizontal="center" vertical="center" wrapText="1" readingOrder="1"/>
    </xf>
    <xf numFmtId="0" fontId="2" fillId="0" borderId="0" xfId="0" applyFont="1" applyFill="1" applyBorder="1" applyAlignment="1">
      <alignment horizontal="left" vertical="center" wrapText="1" readingOrder="1"/>
    </xf>
    <xf numFmtId="164" fontId="12" fillId="6" borderId="1" xfId="0" applyNumberFormat="1" applyFont="1" applyFill="1" applyBorder="1" applyAlignment="1">
      <alignment horizontal="center" vertical="center" wrapText="1" readingOrder="1"/>
    </xf>
    <xf numFmtId="164" fontId="7" fillId="6" borderId="1" xfId="0" applyNumberFormat="1" applyFont="1" applyFill="1" applyBorder="1" applyAlignment="1">
      <alignment horizontal="center" vertical="center" wrapText="1" readingOrder="1"/>
    </xf>
    <xf numFmtId="0" fontId="2" fillId="0" borderId="0" xfId="0" applyFont="1" applyFill="1" applyBorder="1" applyAlignment="1">
      <alignment horizontal="left" vertical="center" wrapText="1" readingOrder="1"/>
    </xf>
    <xf numFmtId="0" fontId="3" fillId="5" borderId="5" xfId="0" applyFont="1" applyFill="1" applyBorder="1" applyAlignment="1">
      <alignment horizontal="center" vertical="center" wrapText="1" readingOrder="1"/>
    </xf>
    <xf numFmtId="0" fontId="3" fillId="5" borderId="6"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4" fontId="8" fillId="4" borderId="3" xfId="0" applyNumberFormat="1" applyFont="1" applyFill="1" applyBorder="1" applyAlignment="1">
      <alignment horizontal="center" vertical="center" wrapText="1" readingOrder="1"/>
    </xf>
    <xf numFmtId="0" fontId="4" fillId="4" borderId="4" xfId="0" applyFont="1" applyFill="1" applyBorder="1" applyAlignment="1">
      <alignment horizontal="center" vertical="center" wrapText="1" readingOrder="1"/>
    </xf>
    <xf numFmtId="0" fontId="13" fillId="7" borderId="10" xfId="0" applyFont="1" applyFill="1" applyBorder="1" applyAlignment="1">
      <alignment horizontal="center" vertical="center" readingOrder="1"/>
    </xf>
    <xf numFmtId="0" fontId="13" fillId="7" borderId="3" xfId="0" applyFont="1" applyFill="1" applyBorder="1" applyAlignment="1">
      <alignment horizontal="center" vertical="center" readingOrder="1"/>
    </xf>
    <xf numFmtId="0" fontId="15" fillId="8" borderId="10" xfId="0" applyFont="1" applyFill="1" applyBorder="1" applyAlignment="1">
      <alignment horizontal="center" vertical="center" readingOrder="1"/>
    </xf>
    <xf numFmtId="0" fontId="15" fillId="8" borderId="3" xfId="0" applyFont="1" applyFill="1" applyBorder="1" applyAlignment="1">
      <alignment horizontal="center" vertical="center" readingOrder="1"/>
    </xf>
    <xf numFmtId="0" fontId="15" fillId="8" borderId="12" xfId="0" applyFont="1" applyFill="1" applyBorder="1" applyAlignment="1">
      <alignment horizontal="center" vertical="center" readingOrder="1"/>
    </xf>
    <xf numFmtId="0" fontId="15" fillId="9" borderId="10" xfId="0" applyFont="1" applyFill="1" applyBorder="1" applyAlignment="1">
      <alignment horizontal="center" vertical="center" readingOrder="1"/>
    </xf>
    <xf numFmtId="0" fontId="15" fillId="9" borderId="3" xfId="0" applyFont="1" applyFill="1" applyBorder="1" applyAlignment="1">
      <alignment horizontal="center" vertical="center" readingOrder="1"/>
    </xf>
    <xf numFmtId="0" fontId="3" fillId="5" borderId="8" xfId="0" applyFont="1" applyFill="1" applyBorder="1" applyAlignment="1">
      <alignment horizontal="center" vertical="center" wrapText="1" readingOrder="1"/>
    </xf>
    <xf numFmtId="0" fontId="3" fillId="5" borderId="9" xfId="0" applyFont="1" applyFill="1" applyBorder="1" applyAlignment="1">
      <alignment horizontal="center" vertical="center" wrapText="1" readingOrder="1"/>
    </xf>
    <xf numFmtId="0" fontId="3" fillId="5" borderId="7"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2" defaultPivotStyle="PivotStyleLight16"/>
  <colors>
    <mruColors>
      <color rgb="FFA5A5A5"/>
      <color rgb="FFF2F2F2"/>
      <color rgb="FF60A537"/>
      <color rgb="FF99CB38"/>
      <color rgb="FF4A7C29"/>
      <color rgb="FFCCC9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fina.on.ca/pdf/2017_ontario_green_bond_newsletter_en.pdf" TargetMode="External"/><Relationship Id="rId13" Type="http://schemas.openxmlformats.org/officeDocument/2006/relationships/hyperlink" Target="https://wdev.inter.ofina.on.ca/pdf/2020_ontario_green_bond_newsletter_en.pdf" TargetMode="External"/><Relationship Id="rId18" Type="http://schemas.openxmlformats.org/officeDocument/2006/relationships/hyperlink" Target="https://www.ofina.on.ca/pdf/2021_ontario_green_bond_newsletter_en.pdf" TargetMode="External"/><Relationship Id="rId26" Type="http://schemas.openxmlformats.org/officeDocument/2006/relationships/hyperlink" Target="https://www.ofina.on.ca/pdf/2024_ontario_green_bond_newsletter_en.pdf" TargetMode="External"/><Relationship Id="rId3" Type="http://schemas.openxmlformats.org/officeDocument/2006/relationships/hyperlink" Target="https://www.ofina.on.ca/pdf/2018_ontario_green_bond_newsletter_en.pdf" TargetMode="External"/><Relationship Id="rId21" Type="http://schemas.openxmlformats.org/officeDocument/2006/relationships/hyperlink" Target="https://www.ofina.on.ca/pdf/2017_ontario_green_bond_newsletter_en.pdf" TargetMode="External"/><Relationship Id="rId7" Type="http://schemas.openxmlformats.org/officeDocument/2006/relationships/hyperlink" Target="https://www.ofina.on.ca/pdf/2018_ontario_green_bond_newsletter_en.pdf" TargetMode="External"/><Relationship Id="rId12" Type="http://schemas.openxmlformats.org/officeDocument/2006/relationships/hyperlink" Target="https://www.ofina.on.ca/pdf/2019_ontario_green_bond_newsletter_en.pdf" TargetMode="External"/><Relationship Id="rId17" Type="http://schemas.openxmlformats.org/officeDocument/2006/relationships/hyperlink" Target="https://www.ofina.on.ca/pdf/2021_ontario_green_bond_newsletter_en.pdf" TargetMode="External"/><Relationship Id="rId25" Type="http://schemas.openxmlformats.org/officeDocument/2006/relationships/hyperlink" Target="https://www.ofina.on.ca/pdf/2024_ontario_green_bond_newsletter_en.pdf" TargetMode="External"/><Relationship Id="rId2" Type="http://schemas.openxmlformats.org/officeDocument/2006/relationships/hyperlink" Target="https://www.ofina.on.ca/pdf/2018_ontario_green_bond_newsletter_en.pdf" TargetMode="External"/><Relationship Id="rId16" Type="http://schemas.openxmlformats.org/officeDocument/2006/relationships/hyperlink" Target="https://www.ofina.on.ca/pdf/2023_ontario_green_bond_newsletter_en.pdf" TargetMode="External"/><Relationship Id="rId20" Type="http://schemas.openxmlformats.org/officeDocument/2006/relationships/hyperlink" Target="https://www.ofina.on.ca/pdf/2021_ontario_green_bond_newsletter_en.pdf" TargetMode="External"/><Relationship Id="rId29" Type="http://schemas.openxmlformats.org/officeDocument/2006/relationships/hyperlink" Target="https://www.ofina.on.ca/pdf/2024_ontario_green_bond_newsletter_en.pdf" TargetMode="External"/><Relationship Id="rId1" Type="http://schemas.openxmlformats.org/officeDocument/2006/relationships/hyperlink" Target="https://www.ofina.on.ca/pdf/2018_ontario_green_bond_newsletter_en.pdf" TargetMode="External"/><Relationship Id="rId6" Type="http://schemas.openxmlformats.org/officeDocument/2006/relationships/hyperlink" Target="https://www.ofina.on.ca/pdf/2018_ontario_green_bond_newsletter_en.pdf" TargetMode="External"/><Relationship Id="rId11" Type="http://schemas.openxmlformats.org/officeDocument/2006/relationships/hyperlink" Target="https://www.ofina.on.ca/pdf/2019_ontario_green_bond_newsletter_en.pdf" TargetMode="External"/><Relationship Id="rId24" Type="http://schemas.openxmlformats.org/officeDocument/2006/relationships/hyperlink" Target="https://www.ofina.on.ca/pdf/2024_ontario_green_bond_newsletter_en.pdf" TargetMode="External"/><Relationship Id="rId5" Type="http://schemas.openxmlformats.org/officeDocument/2006/relationships/hyperlink" Target="https://www.ofina.on.ca/pdf/2018_ontario_green_bond_newsletter_en.pdf" TargetMode="External"/><Relationship Id="rId15" Type="http://schemas.openxmlformats.org/officeDocument/2006/relationships/hyperlink" Target="https://www.ofina.on.ca/pdf/2022_ontario_green_bond_newsletter_en.pdf" TargetMode="External"/><Relationship Id="rId23" Type="http://schemas.openxmlformats.org/officeDocument/2006/relationships/hyperlink" Target="https://www.ofina.on.ca/pdf/2024_ontario_green_bond_newsletter_en.pdf" TargetMode="External"/><Relationship Id="rId28" Type="http://schemas.openxmlformats.org/officeDocument/2006/relationships/hyperlink" Target="https://www.ofina.on.ca/pdf/2024_ontario_green_bond_newsletter_en.pdf" TargetMode="External"/><Relationship Id="rId10" Type="http://schemas.openxmlformats.org/officeDocument/2006/relationships/hyperlink" Target="https://www.ofina.on.ca/pdf/2019_ontario_green_bond_newsletter_en.pdf" TargetMode="External"/><Relationship Id="rId19" Type="http://schemas.openxmlformats.org/officeDocument/2006/relationships/hyperlink" Target="https://www.ofina.on.ca/pdf/2023_ontario_green_bond_newsletter_en.pdf" TargetMode="External"/><Relationship Id="rId4" Type="http://schemas.openxmlformats.org/officeDocument/2006/relationships/hyperlink" Target="https://www.ofina.on.ca/pdf/2018_ontario_green_bond_newsletter_en.pdf" TargetMode="External"/><Relationship Id="rId9" Type="http://schemas.openxmlformats.org/officeDocument/2006/relationships/hyperlink" Target="https://www.ofina.on.ca/pdf/2019_ontario_green_bond_newsletter_en.pdf" TargetMode="External"/><Relationship Id="rId14" Type="http://schemas.openxmlformats.org/officeDocument/2006/relationships/hyperlink" Target="https://www.ofina.on.ca/pdf/2023_ontario_green_bond_newsletter_en.pdf" TargetMode="External"/><Relationship Id="rId22" Type="http://schemas.openxmlformats.org/officeDocument/2006/relationships/hyperlink" Target="https://www.ofina.on.ca/pdf/2023_ontario_green_bond_newsletter_en.pdf" TargetMode="External"/><Relationship Id="rId27" Type="http://schemas.openxmlformats.org/officeDocument/2006/relationships/hyperlink" Target="https://www.ofina.on.ca/pdf/2024_ontario_green_bond_newsletter_en.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3"/>
  <sheetViews>
    <sheetView tabSelected="1" topLeftCell="A21" zoomScale="90" zoomScaleNormal="90" workbookViewId="0">
      <pane xSplit="1" topLeftCell="B1" activePane="topRight" state="frozen"/>
      <selection pane="topRight" activeCell="A39" sqref="A39:Z39"/>
    </sheetView>
  </sheetViews>
  <sheetFormatPr defaultRowHeight="15" x14ac:dyDescent="0.25"/>
  <cols>
    <col min="1" max="1" width="33.140625" customWidth="1"/>
    <col min="2" max="2" width="14.140625" customWidth="1"/>
    <col min="3" max="3" width="21.140625" customWidth="1"/>
    <col min="4" max="4" width="25.42578125" customWidth="1"/>
    <col min="5" max="10" width="9.140625" customWidth="1"/>
    <col min="11" max="22" width="10" customWidth="1"/>
    <col min="23" max="23" width="15.7109375" customWidth="1"/>
    <col min="24" max="24" width="13.28515625" customWidth="1"/>
    <col min="25" max="25" width="34.42578125" customWidth="1"/>
    <col min="26" max="26" width="25.42578125" customWidth="1"/>
  </cols>
  <sheetData>
    <row r="1" spans="1:28" ht="61.5" customHeight="1" x14ac:dyDescent="0.25">
      <c r="A1" s="46" t="s">
        <v>0</v>
      </c>
      <c r="B1" s="4" t="s">
        <v>43</v>
      </c>
      <c r="C1" s="4" t="s">
        <v>77</v>
      </c>
      <c r="D1" s="5" t="s">
        <v>78</v>
      </c>
      <c r="E1" s="56" t="s">
        <v>20</v>
      </c>
      <c r="F1" s="57"/>
      <c r="G1" s="57"/>
      <c r="H1" s="57"/>
      <c r="I1" s="57"/>
      <c r="J1" s="57"/>
      <c r="K1" s="57"/>
      <c r="L1" s="57"/>
      <c r="M1" s="57"/>
      <c r="N1" s="57"/>
      <c r="O1" s="57"/>
      <c r="P1" s="57"/>
      <c r="Q1" s="57"/>
      <c r="R1" s="57"/>
      <c r="S1" s="57"/>
      <c r="T1" s="57"/>
      <c r="U1" s="57"/>
      <c r="V1" s="58"/>
      <c r="W1" s="2" t="s">
        <v>29</v>
      </c>
      <c r="X1" s="2" t="s">
        <v>30</v>
      </c>
      <c r="Y1" s="44" t="s">
        <v>19</v>
      </c>
      <c r="Z1" s="44" t="s">
        <v>38</v>
      </c>
    </row>
    <row r="2" spans="1:28" ht="36" x14ac:dyDescent="0.25">
      <c r="A2" s="46"/>
      <c r="B2" s="5" t="s">
        <v>12</v>
      </c>
      <c r="C2" s="5" t="s">
        <v>12</v>
      </c>
      <c r="D2" s="5" t="s">
        <v>12</v>
      </c>
      <c r="E2" s="5">
        <v>1</v>
      </c>
      <c r="F2" s="5">
        <v>2</v>
      </c>
      <c r="G2" s="5">
        <v>3</v>
      </c>
      <c r="H2" s="5">
        <v>4</v>
      </c>
      <c r="I2" s="5">
        <v>5</v>
      </c>
      <c r="J2" s="5">
        <v>6</v>
      </c>
      <c r="K2" s="5">
        <v>7</v>
      </c>
      <c r="L2" s="5">
        <v>8</v>
      </c>
      <c r="M2" s="5">
        <v>9</v>
      </c>
      <c r="N2" s="5">
        <v>10</v>
      </c>
      <c r="O2" s="5">
        <v>11</v>
      </c>
      <c r="P2" s="5">
        <v>12</v>
      </c>
      <c r="Q2" s="30">
        <v>13</v>
      </c>
      <c r="R2" s="5">
        <v>14</v>
      </c>
      <c r="S2" s="5">
        <v>15</v>
      </c>
      <c r="T2" s="30">
        <v>16</v>
      </c>
      <c r="U2" s="30">
        <v>17</v>
      </c>
      <c r="V2" s="5">
        <v>18</v>
      </c>
      <c r="W2" s="39" t="s">
        <v>31</v>
      </c>
      <c r="X2" s="3" t="s">
        <v>32</v>
      </c>
      <c r="Y2" s="45"/>
      <c r="Z2" s="45"/>
    </row>
    <row r="3" spans="1:28" x14ac:dyDescent="0.25">
      <c r="A3" s="51" t="s">
        <v>72</v>
      </c>
      <c r="B3" s="52"/>
      <c r="C3" s="52"/>
      <c r="D3" s="52"/>
      <c r="E3" s="52"/>
      <c r="F3" s="52"/>
      <c r="G3" s="52"/>
      <c r="H3" s="52"/>
      <c r="I3" s="52"/>
      <c r="J3" s="52"/>
      <c r="K3" s="52"/>
      <c r="L3" s="52"/>
      <c r="M3" s="52"/>
      <c r="N3" s="52"/>
      <c r="O3" s="52"/>
      <c r="P3" s="52"/>
      <c r="Q3" s="52"/>
      <c r="R3" s="52"/>
      <c r="S3" s="52"/>
      <c r="T3" s="52"/>
      <c r="U3" s="53"/>
      <c r="V3" s="53"/>
      <c r="W3" s="52"/>
      <c r="X3" s="52"/>
      <c r="Y3" s="52"/>
      <c r="Z3" s="52"/>
    </row>
    <row r="4" spans="1:28" ht="24.95" customHeight="1" x14ac:dyDescent="0.25">
      <c r="A4" s="16" t="s">
        <v>10</v>
      </c>
      <c r="B4" s="8" t="s">
        <v>13</v>
      </c>
      <c r="C4" s="41">
        <f>SUM(E4:V4)</f>
        <v>3744.7066569999997</v>
      </c>
      <c r="D4" s="41">
        <v>3744.7</v>
      </c>
      <c r="E4" s="9">
        <v>498.61500000000001</v>
      </c>
      <c r="F4" s="9">
        <v>353.15321999999998</v>
      </c>
      <c r="G4" s="9">
        <v>434.83893699999999</v>
      </c>
      <c r="H4" s="9">
        <v>406.69</v>
      </c>
      <c r="I4" s="9">
        <v>381.40949999999998</v>
      </c>
      <c r="J4" s="9">
        <v>500</v>
      </c>
      <c r="K4" s="9">
        <v>70</v>
      </c>
      <c r="L4" s="8" t="s">
        <v>2</v>
      </c>
      <c r="M4" s="9">
        <v>250</v>
      </c>
      <c r="N4" s="9">
        <v>700</v>
      </c>
      <c r="O4" s="9">
        <v>150</v>
      </c>
      <c r="P4" s="9" t="s">
        <v>2</v>
      </c>
      <c r="Q4" s="9" t="s">
        <v>2</v>
      </c>
      <c r="R4" s="9" t="s">
        <v>2</v>
      </c>
      <c r="S4" s="9" t="s">
        <v>2</v>
      </c>
      <c r="T4" s="9" t="s">
        <v>2</v>
      </c>
      <c r="U4" s="9" t="s">
        <v>2</v>
      </c>
      <c r="V4" s="9" t="s">
        <v>2</v>
      </c>
      <c r="W4" s="10" t="s">
        <v>57</v>
      </c>
      <c r="X4" s="10" t="s">
        <v>2</v>
      </c>
      <c r="Y4" s="8" t="s">
        <v>67</v>
      </c>
      <c r="Z4" s="18" t="s">
        <v>65</v>
      </c>
    </row>
    <row r="5" spans="1:28" ht="36" x14ac:dyDescent="0.25">
      <c r="A5" s="16" t="s">
        <v>28</v>
      </c>
      <c r="B5" s="8" t="s">
        <v>14</v>
      </c>
      <c r="C5" s="41">
        <f>SUM(E5:V5)</f>
        <v>6620.3700129999997</v>
      </c>
      <c r="D5" s="41">
        <f>4930.7+493.704+436+335</f>
        <v>6195.4039999999995</v>
      </c>
      <c r="E5" s="8" t="s">
        <v>2</v>
      </c>
      <c r="F5" s="9">
        <v>200</v>
      </c>
      <c r="G5" s="9">
        <v>101.779736</v>
      </c>
      <c r="H5" s="8" t="s">
        <v>2</v>
      </c>
      <c r="I5" s="9">
        <v>190</v>
      </c>
      <c r="J5" s="9">
        <v>278.42500000000001</v>
      </c>
      <c r="K5" s="9">
        <v>50</v>
      </c>
      <c r="L5" s="9">
        <v>863.90977699999996</v>
      </c>
      <c r="M5" s="9">
        <v>250</v>
      </c>
      <c r="N5" s="9">
        <v>700</v>
      </c>
      <c r="O5" s="9">
        <v>584.61249999999995</v>
      </c>
      <c r="P5" s="9">
        <v>400</v>
      </c>
      <c r="Q5" s="9">
        <v>614.11500000000001</v>
      </c>
      <c r="R5" s="9">
        <v>550</v>
      </c>
      <c r="S5" s="29">
        <f>620.73+20.798</f>
        <v>641.52800000000002</v>
      </c>
      <c r="T5" s="9">
        <v>436</v>
      </c>
      <c r="U5" s="9">
        <f>335+69.771*0</f>
        <v>335</v>
      </c>
      <c r="V5" s="9">
        <v>425</v>
      </c>
      <c r="W5" s="10" t="s">
        <v>39</v>
      </c>
      <c r="X5" s="10" t="s">
        <v>2</v>
      </c>
      <c r="Y5" s="8" t="s">
        <v>48</v>
      </c>
      <c r="Z5" s="18" t="s">
        <v>76</v>
      </c>
      <c r="AA5" s="31"/>
      <c r="AB5" s="31"/>
    </row>
    <row r="6" spans="1:28" ht="24.95" customHeight="1" x14ac:dyDescent="0.25">
      <c r="A6" s="16" t="s">
        <v>15</v>
      </c>
      <c r="B6" s="8" t="s">
        <v>16</v>
      </c>
      <c r="C6" s="41">
        <f>SUM(E6:V6)</f>
        <v>238.87634600000001</v>
      </c>
      <c r="D6" s="42">
        <v>238.9</v>
      </c>
      <c r="E6" s="8" t="s">
        <v>2</v>
      </c>
      <c r="F6" s="9">
        <v>108.876346</v>
      </c>
      <c r="G6" s="9">
        <v>50</v>
      </c>
      <c r="H6" s="9">
        <v>80</v>
      </c>
      <c r="I6" s="8" t="s">
        <v>2</v>
      </c>
      <c r="J6" s="8" t="s">
        <v>2</v>
      </c>
      <c r="K6" s="9" t="s">
        <v>2</v>
      </c>
      <c r="L6" s="8" t="s">
        <v>2</v>
      </c>
      <c r="M6" s="8" t="s">
        <v>2</v>
      </c>
      <c r="N6" s="8" t="s">
        <v>2</v>
      </c>
      <c r="O6" s="8" t="s">
        <v>2</v>
      </c>
      <c r="P6" s="8" t="s">
        <v>2</v>
      </c>
      <c r="Q6" s="8" t="s">
        <v>2</v>
      </c>
      <c r="R6" s="9" t="s">
        <v>2</v>
      </c>
      <c r="S6" s="9" t="s">
        <v>2</v>
      </c>
      <c r="T6" s="9" t="s">
        <v>2</v>
      </c>
      <c r="U6" s="9" t="s">
        <v>2</v>
      </c>
      <c r="V6" s="9" t="s">
        <v>2</v>
      </c>
      <c r="W6" s="10" t="s">
        <v>40</v>
      </c>
      <c r="X6" s="10" t="s">
        <v>2</v>
      </c>
      <c r="Y6" s="8" t="s">
        <v>2</v>
      </c>
      <c r="Z6" s="18" t="s">
        <v>36</v>
      </c>
      <c r="AA6" s="31"/>
      <c r="AB6" s="31"/>
    </row>
    <row r="7" spans="1:28" ht="31.5" customHeight="1" x14ac:dyDescent="0.25">
      <c r="A7" s="16" t="s">
        <v>11</v>
      </c>
      <c r="B7" s="8" t="s">
        <v>70</v>
      </c>
      <c r="C7" s="41">
        <f t="shared" ref="C7:C8" si="0">SUM(E7:V7)</f>
        <v>872.67825199999993</v>
      </c>
      <c r="D7" s="42">
        <v>872.7</v>
      </c>
      <c r="E7" s="8" t="s">
        <v>2</v>
      </c>
      <c r="F7" s="8" t="s">
        <v>2</v>
      </c>
      <c r="G7" s="9">
        <v>10</v>
      </c>
      <c r="H7" s="9">
        <v>4</v>
      </c>
      <c r="I7" s="8" t="s">
        <v>2</v>
      </c>
      <c r="J7" s="8" t="s">
        <v>2</v>
      </c>
      <c r="K7" s="9">
        <v>33.678252000000001</v>
      </c>
      <c r="L7" s="9">
        <v>400</v>
      </c>
      <c r="M7" s="9">
        <v>100</v>
      </c>
      <c r="N7" s="9">
        <v>200</v>
      </c>
      <c r="O7" s="9">
        <v>50</v>
      </c>
      <c r="P7" s="9">
        <v>75</v>
      </c>
      <c r="Q7" s="8" t="s">
        <v>2</v>
      </c>
      <c r="R7" s="9" t="s">
        <v>2</v>
      </c>
      <c r="S7" s="9" t="s">
        <v>2</v>
      </c>
      <c r="T7" s="9" t="s">
        <v>2</v>
      </c>
      <c r="U7" s="9" t="s">
        <v>2</v>
      </c>
      <c r="V7" s="9" t="s">
        <v>2</v>
      </c>
      <c r="W7" s="10" t="s">
        <v>41</v>
      </c>
      <c r="X7" s="10" t="s">
        <v>2</v>
      </c>
      <c r="Y7" s="8" t="s">
        <v>52</v>
      </c>
      <c r="Z7" s="18" t="s">
        <v>68</v>
      </c>
      <c r="AA7" s="31"/>
      <c r="AB7" s="31"/>
    </row>
    <row r="8" spans="1:28" ht="24.95" customHeight="1" x14ac:dyDescent="0.25">
      <c r="A8" s="16" t="s">
        <v>69</v>
      </c>
      <c r="B8" s="8" t="s">
        <v>71</v>
      </c>
      <c r="C8" s="41">
        <f t="shared" si="0"/>
        <v>1783</v>
      </c>
      <c r="D8" s="41">
        <f>1357.78+48.217+135+110</f>
        <v>1650.9970000000001</v>
      </c>
      <c r="E8" s="8" t="s">
        <v>2</v>
      </c>
      <c r="F8" s="8" t="s">
        <v>2</v>
      </c>
      <c r="G8" s="9">
        <v>6</v>
      </c>
      <c r="H8" s="9">
        <v>10</v>
      </c>
      <c r="I8" s="8" t="s">
        <v>2</v>
      </c>
      <c r="J8" s="8" t="s">
        <v>2</v>
      </c>
      <c r="K8" s="9" t="s">
        <v>2</v>
      </c>
      <c r="L8" s="8" t="s">
        <v>2</v>
      </c>
      <c r="M8" s="9">
        <v>150</v>
      </c>
      <c r="N8" s="9">
        <v>375</v>
      </c>
      <c r="O8" s="9">
        <v>300</v>
      </c>
      <c r="P8" s="9">
        <v>75</v>
      </c>
      <c r="Q8" s="9">
        <v>145</v>
      </c>
      <c r="R8" s="9">
        <v>175</v>
      </c>
      <c r="S8" s="9">
        <v>170</v>
      </c>
      <c r="T8" s="9">
        <v>135</v>
      </c>
      <c r="U8" s="9">
        <v>110</v>
      </c>
      <c r="V8" s="9">
        <v>132</v>
      </c>
      <c r="W8" s="10" t="s">
        <v>42</v>
      </c>
      <c r="X8" s="10" t="s">
        <v>2</v>
      </c>
      <c r="Y8" s="8" t="s">
        <v>52</v>
      </c>
      <c r="Z8" s="18" t="s">
        <v>76</v>
      </c>
      <c r="AA8" s="31"/>
      <c r="AB8" s="31"/>
    </row>
    <row r="9" spans="1:28" ht="24.95" customHeight="1" x14ac:dyDescent="0.25">
      <c r="A9" s="16" t="s">
        <v>60</v>
      </c>
      <c r="B9" s="24" t="s">
        <v>54</v>
      </c>
      <c r="C9" s="41">
        <f>SUM(E9:V9)</f>
        <v>4039.8838260000002</v>
      </c>
      <c r="D9" s="41">
        <f>2459.218+573.286+445.49</f>
        <v>3477.9939999999997</v>
      </c>
      <c r="E9" s="8" t="s">
        <v>2</v>
      </c>
      <c r="F9" s="8" t="s">
        <v>2</v>
      </c>
      <c r="G9" s="8" t="s">
        <v>2</v>
      </c>
      <c r="H9" s="8" t="s">
        <v>2</v>
      </c>
      <c r="I9" s="8" t="s">
        <v>2</v>
      </c>
      <c r="J9" s="8" t="s">
        <v>2</v>
      </c>
      <c r="K9" s="8" t="s">
        <v>2</v>
      </c>
      <c r="L9" s="8" t="s">
        <v>2</v>
      </c>
      <c r="M9" s="23">
        <v>71.599999999999994</v>
      </c>
      <c r="N9" s="25">
        <v>370.61882600000001</v>
      </c>
      <c r="O9" s="25">
        <v>300</v>
      </c>
      <c r="P9" s="25">
        <v>200</v>
      </c>
      <c r="Q9" s="25">
        <v>417</v>
      </c>
      <c r="R9" s="25">
        <v>550</v>
      </c>
      <c r="S9" s="25">
        <v>550</v>
      </c>
      <c r="T9" s="25">
        <v>573.29999999999995</v>
      </c>
      <c r="U9" s="25">
        <v>445.49</v>
      </c>
      <c r="V9" s="25">
        <v>561.875</v>
      </c>
      <c r="W9" s="15" t="s">
        <v>55</v>
      </c>
      <c r="X9" s="10" t="s">
        <v>2</v>
      </c>
      <c r="Y9" s="10" t="s">
        <v>2</v>
      </c>
      <c r="Z9" s="18" t="s">
        <v>76</v>
      </c>
      <c r="AA9" s="31"/>
      <c r="AB9" s="31"/>
    </row>
    <row r="10" spans="1:28" ht="24.95" customHeight="1" x14ac:dyDescent="0.25">
      <c r="A10" s="16" t="s">
        <v>58</v>
      </c>
      <c r="B10" s="24" t="s">
        <v>66</v>
      </c>
      <c r="C10" s="41">
        <f>SUM(E10:V10)</f>
        <v>896.28499999999997</v>
      </c>
      <c r="D10" s="41">
        <f>562.3+118+100</f>
        <v>780.3</v>
      </c>
      <c r="E10" s="8" t="s">
        <v>59</v>
      </c>
      <c r="F10" s="8" t="s">
        <v>59</v>
      </c>
      <c r="G10" s="8" t="s">
        <v>59</v>
      </c>
      <c r="H10" s="8" t="s">
        <v>59</v>
      </c>
      <c r="I10" s="8" t="s">
        <v>59</v>
      </c>
      <c r="J10" s="8" t="s">
        <v>2</v>
      </c>
      <c r="K10" s="8" t="s">
        <v>2</v>
      </c>
      <c r="L10" s="8" t="s">
        <v>2</v>
      </c>
      <c r="M10" s="8" t="s">
        <v>2</v>
      </c>
      <c r="N10" s="8" t="s">
        <v>2</v>
      </c>
      <c r="O10" s="25">
        <v>100</v>
      </c>
      <c r="P10" s="25">
        <v>104.14</v>
      </c>
      <c r="Q10" s="25">
        <v>110</v>
      </c>
      <c r="R10" s="25">
        <v>118.145</v>
      </c>
      <c r="S10" s="25">
        <v>130</v>
      </c>
      <c r="T10" s="25">
        <v>118</v>
      </c>
      <c r="U10" s="25">
        <v>100</v>
      </c>
      <c r="V10" s="25">
        <v>116</v>
      </c>
      <c r="W10" s="10" t="s">
        <v>64</v>
      </c>
      <c r="X10" s="10" t="s">
        <v>2</v>
      </c>
      <c r="Y10" s="10" t="s">
        <v>2</v>
      </c>
      <c r="Z10" s="18" t="s">
        <v>76</v>
      </c>
      <c r="AA10" s="31"/>
      <c r="AB10" s="31"/>
    </row>
    <row r="11" spans="1:28" ht="24.95" customHeight="1" x14ac:dyDescent="0.25">
      <c r="A11" s="16" t="s">
        <v>75</v>
      </c>
      <c r="B11" s="29">
        <v>91</v>
      </c>
      <c r="C11" s="41">
        <f>SUM(E11:V11)</f>
        <v>12.072000000000003</v>
      </c>
      <c r="D11" s="29">
        <f>0.01+0.258</f>
        <v>0.26800000000000002</v>
      </c>
      <c r="E11" s="8" t="s">
        <v>59</v>
      </c>
      <c r="F11" s="8" t="s">
        <v>59</v>
      </c>
      <c r="G11" s="8" t="s">
        <v>59</v>
      </c>
      <c r="H11" s="8" t="s">
        <v>59</v>
      </c>
      <c r="I11" s="8" t="s">
        <v>59</v>
      </c>
      <c r="J11" s="8" t="s">
        <v>2</v>
      </c>
      <c r="K11" s="8" t="s">
        <v>2</v>
      </c>
      <c r="L11" s="8" t="s">
        <v>2</v>
      </c>
      <c r="M11" s="8" t="s">
        <v>2</v>
      </c>
      <c r="N11" s="8" t="s">
        <v>2</v>
      </c>
      <c r="O11" s="8" t="s">
        <v>2</v>
      </c>
      <c r="P11" s="8" t="s">
        <v>2</v>
      </c>
      <c r="Q11" s="8" t="s">
        <v>2</v>
      </c>
      <c r="R11" s="8" t="s">
        <v>2</v>
      </c>
      <c r="S11" s="29">
        <f>21.17-20.798</f>
        <v>0.37200000000000344</v>
      </c>
      <c r="T11" s="8" t="s">
        <v>2</v>
      </c>
      <c r="U11" s="8" t="s">
        <v>2</v>
      </c>
      <c r="V11" s="9">
        <v>11.7</v>
      </c>
      <c r="W11" s="8" t="s">
        <v>2</v>
      </c>
      <c r="X11" s="10" t="s">
        <v>2</v>
      </c>
      <c r="Y11" s="10" t="s">
        <v>2</v>
      </c>
      <c r="Z11" s="18" t="s">
        <v>76</v>
      </c>
      <c r="AA11" s="31"/>
      <c r="AB11" s="31"/>
    </row>
    <row r="12" spans="1:28" ht="24.95" customHeight="1" x14ac:dyDescent="0.25">
      <c r="A12" s="17" t="s">
        <v>25</v>
      </c>
      <c r="B12" s="12" t="s">
        <v>2</v>
      </c>
      <c r="C12" s="13">
        <v>3</v>
      </c>
      <c r="D12" s="13">
        <v>3</v>
      </c>
      <c r="E12" s="12" t="s">
        <v>2</v>
      </c>
      <c r="F12" s="12" t="s">
        <v>2</v>
      </c>
      <c r="G12" s="14">
        <v>3</v>
      </c>
      <c r="H12" s="12" t="s">
        <v>2</v>
      </c>
      <c r="I12" s="12" t="s">
        <v>2</v>
      </c>
      <c r="J12" s="12" t="s">
        <v>2</v>
      </c>
      <c r="K12" s="14" t="s">
        <v>2</v>
      </c>
      <c r="L12" s="14" t="s">
        <v>2</v>
      </c>
      <c r="M12" s="22" t="s">
        <v>2</v>
      </c>
      <c r="N12" s="22" t="s">
        <v>2</v>
      </c>
      <c r="O12" s="22" t="s">
        <v>59</v>
      </c>
      <c r="P12" s="22"/>
      <c r="Q12" s="22"/>
      <c r="R12" s="22"/>
      <c r="S12" s="22"/>
      <c r="T12" s="14"/>
      <c r="U12" s="38"/>
      <c r="V12" s="38"/>
      <c r="W12" s="47"/>
      <c r="X12" s="47"/>
      <c r="Y12" s="48"/>
      <c r="Z12" s="19" t="s">
        <v>37</v>
      </c>
    </row>
    <row r="13" spans="1:28" ht="15.75" customHeight="1" x14ac:dyDescent="0.25">
      <c r="A13" s="49" t="s">
        <v>73</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32"/>
      <c r="AB13" s="32"/>
    </row>
    <row r="14" spans="1:28" ht="24.95" customHeight="1" x14ac:dyDescent="0.25">
      <c r="A14" s="16" t="s">
        <v>63</v>
      </c>
      <c r="B14" s="9">
        <v>1536</v>
      </c>
      <c r="C14" s="41">
        <f>SUM(E14:V14)</f>
        <v>670</v>
      </c>
      <c r="D14" s="11">
        <f>649.082+20.917</f>
        <v>669.99900000000002</v>
      </c>
      <c r="E14" s="8" t="s">
        <v>2</v>
      </c>
      <c r="F14" s="8" t="s">
        <v>2</v>
      </c>
      <c r="G14" s="8" t="s">
        <v>2</v>
      </c>
      <c r="H14" s="8" t="s">
        <v>2</v>
      </c>
      <c r="I14" s="8" t="s">
        <v>2</v>
      </c>
      <c r="J14" s="8" t="s">
        <v>2</v>
      </c>
      <c r="K14" s="8" t="s">
        <v>2</v>
      </c>
      <c r="L14" s="8" t="s">
        <v>2</v>
      </c>
      <c r="M14" s="9">
        <v>250</v>
      </c>
      <c r="N14" s="9">
        <v>110</v>
      </c>
      <c r="O14" s="9" t="s">
        <v>2</v>
      </c>
      <c r="P14" s="9" t="s">
        <v>2</v>
      </c>
      <c r="Q14" s="9">
        <v>210</v>
      </c>
      <c r="R14" s="9">
        <v>100</v>
      </c>
      <c r="S14" s="9" t="s">
        <v>2</v>
      </c>
      <c r="T14" s="9" t="s">
        <v>2</v>
      </c>
      <c r="U14" s="9" t="s">
        <v>2</v>
      </c>
      <c r="V14" s="9" t="s">
        <v>2</v>
      </c>
      <c r="W14" s="15">
        <v>5464</v>
      </c>
      <c r="X14" s="15">
        <v>25067940</v>
      </c>
      <c r="Y14" s="9" t="s">
        <v>49</v>
      </c>
      <c r="Z14" s="18" t="s">
        <v>76</v>
      </c>
      <c r="AA14" s="31"/>
      <c r="AB14" s="31"/>
    </row>
    <row r="15" spans="1:28" ht="24.95" customHeight="1" x14ac:dyDescent="0.25">
      <c r="A15" s="16" t="s">
        <v>62</v>
      </c>
      <c r="B15" s="9">
        <v>411</v>
      </c>
      <c r="C15" s="41">
        <f t="shared" ref="C15:C32" si="1">SUM(E15:V15)</f>
        <v>150</v>
      </c>
      <c r="D15" s="11">
        <v>150</v>
      </c>
      <c r="E15" s="8" t="s">
        <v>2</v>
      </c>
      <c r="F15" s="8" t="s">
        <v>2</v>
      </c>
      <c r="G15" s="8" t="s">
        <v>2</v>
      </c>
      <c r="H15" s="8" t="s">
        <v>2</v>
      </c>
      <c r="I15" s="8" t="s">
        <v>2</v>
      </c>
      <c r="J15" s="8" t="s">
        <v>2</v>
      </c>
      <c r="K15" s="8" t="s">
        <v>2</v>
      </c>
      <c r="L15" s="8" t="s">
        <v>2</v>
      </c>
      <c r="M15" s="9">
        <v>150</v>
      </c>
      <c r="N15" s="8" t="s">
        <v>2</v>
      </c>
      <c r="O15" s="8" t="s">
        <v>2</v>
      </c>
      <c r="P15" s="8" t="s">
        <v>2</v>
      </c>
      <c r="Q15" s="8" t="s">
        <v>2</v>
      </c>
      <c r="R15" s="9" t="s">
        <v>2</v>
      </c>
      <c r="S15" s="9" t="s">
        <v>2</v>
      </c>
      <c r="T15" s="9" t="s">
        <v>2</v>
      </c>
      <c r="U15" s="9" t="s">
        <v>2</v>
      </c>
      <c r="V15" s="9" t="s">
        <v>2</v>
      </c>
      <c r="W15" s="15">
        <v>2197</v>
      </c>
      <c r="X15" s="15">
        <v>12349413</v>
      </c>
      <c r="Y15" s="9" t="s">
        <v>49</v>
      </c>
      <c r="Z15" s="18" t="s">
        <v>68</v>
      </c>
      <c r="AA15" s="31"/>
      <c r="AB15" s="31"/>
    </row>
    <row r="16" spans="1:28" ht="24.95" customHeight="1" x14ac:dyDescent="0.25">
      <c r="A16" s="16" t="s">
        <v>50</v>
      </c>
      <c r="B16" s="9">
        <v>1200</v>
      </c>
      <c r="C16" s="41">
        <f t="shared" si="1"/>
        <v>225</v>
      </c>
      <c r="D16" s="11">
        <v>225</v>
      </c>
      <c r="E16" s="8" t="s">
        <v>2</v>
      </c>
      <c r="F16" s="8" t="s">
        <v>2</v>
      </c>
      <c r="G16" s="8" t="s">
        <v>2</v>
      </c>
      <c r="H16" s="8" t="s">
        <v>2</v>
      </c>
      <c r="I16" s="8" t="s">
        <v>2</v>
      </c>
      <c r="J16" s="8" t="s">
        <v>2</v>
      </c>
      <c r="K16" s="8" t="s">
        <v>2</v>
      </c>
      <c r="L16" s="8" t="s">
        <v>2</v>
      </c>
      <c r="M16" s="9">
        <v>75</v>
      </c>
      <c r="N16" s="8" t="s">
        <v>2</v>
      </c>
      <c r="O16" s="11">
        <v>150</v>
      </c>
      <c r="P16" s="11" t="s">
        <v>2</v>
      </c>
      <c r="Q16" s="8" t="s">
        <v>2</v>
      </c>
      <c r="R16" s="9" t="s">
        <v>2</v>
      </c>
      <c r="S16" s="9" t="s">
        <v>2</v>
      </c>
      <c r="T16" s="9" t="s">
        <v>2</v>
      </c>
      <c r="U16" s="9" t="s">
        <v>2</v>
      </c>
      <c r="V16" s="9" t="s">
        <v>2</v>
      </c>
      <c r="W16" s="15">
        <v>3778</v>
      </c>
      <c r="X16" s="15">
        <v>22754095</v>
      </c>
      <c r="Y16" s="9" t="s">
        <v>49</v>
      </c>
      <c r="Z16" s="18" t="s">
        <v>68</v>
      </c>
      <c r="AA16" s="31"/>
      <c r="AB16" s="31"/>
    </row>
    <row r="17" spans="1:28" ht="42" customHeight="1" x14ac:dyDescent="0.25">
      <c r="A17" s="16" t="s">
        <v>21</v>
      </c>
      <c r="B17" s="9">
        <v>685</v>
      </c>
      <c r="C17" s="41">
        <f t="shared" si="1"/>
        <v>140</v>
      </c>
      <c r="D17" s="11">
        <v>140</v>
      </c>
      <c r="E17" s="8" t="s">
        <v>2</v>
      </c>
      <c r="F17" s="8" t="s">
        <v>2</v>
      </c>
      <c r="G17" s="8" t="s">
        <v>2</v>
      </c>
      <c r="H17" s="8" t="s">
        <v>2</v>
      </c>
      <c r="I17" s="9">
        <v>100</v>
      </c>
      <c r="J17" s="8" t="s">
        <v>2</v>
      </c>
      <c r="K17" s="11">
        <v>40</v>
      </c>
      <c r="L17" s="8" t="s">
        <v>2</v>
      </c>
      <c r="M17" s="8" t="s">
        <v>2</v>
      </c>
      <c r="N17" s="8" t="s">
        <v>2</v>
      </c>
      <c r="O17" s="8" t="s">
        <v>2</v>
      </c>
      <c r="P17" s="8" t="s">
        <v>2</v>
      </c>
      <c r="Q17" s="8" t="s">
        <v>2</v>
      </c>
      <c r="R17" s="9" t="s">
        <v>2</v>
      </c>
      <c r="S17" s="9" t="s">
        <v>2</v>
      </c>
      <c r="T17" s="9" t="s">
        <v>2</v>
      </c>
      <c r="U17" s="9" t="s">
        <v>2</v>
      </c>
      <c r="V17" s="9" t="s">
        <v>2</v>
      </c>
      <c r="W17" s="15">
        <v>617</v>
      </c>
      <c r="X17" s="15">
        <v>8445522</v>
      </c>
      <c r="Y17" s="9" t="s">
        <v>5</v>
      </c>
      <c r="Z17" s="18" t="s">
        <v>53</v>
      </c>
      <c r="AA17" s="31"/>
      <c r="AB17" s="31"/>
    </row>
    <row r="18" spans="1:28" ht="35.25" customHeight="1" x14ac:dyDescent="0.25">
      <c r="A18" s="16" t="s">
        <v>45</v>
      </c>
      <c r="B18" s="9">
        <v>1300</v>
      </c>
      <c r="C18" s="41">
        <f t="shared" si="1"/>
        <v>461</v>
      </c>
      <c r="D18" s="11">
        <v>461</v>
      </c>
      <c r="E18" s="8" t="s">
        <v>2</v>
      </c>
      <c r="F18" s="8" t="s">
        <v>2</v>
      </c>
      <c r="G18" s="8" t="s">
        <v>2</v>
      </c>
      <c r="H18" s="8" t="s">
        <v>2</v>
      </c>
      <c r="I18" s="9">
        <v>220</v>
      </c>
      <c r="J18" s="8" t="s">
        <v>2</v>
      </c>
      <c r="K18" s="11">
        <v>40</v>
      </c>
      <c r="L18" s="11">
        <v>201</v>
      </c>
      <c r="M18" s="8" t="s">
        <v>2</v>
      </c>
      <c r="N18" s="8" t="s">
        <v>2</v>
      </c>
      <c r="O18" s="8" t="s">
        <v>2</v>
      </c>
      <c r="P18" s="8" t="s">
        <v>2</v>
      </c>
      <c r="Q18" s="8" t="s">
        <v>2</v>
      </c>
      <c r="R18" s="9" t="s">
        <v>2</v>
      </c>
      <c r="S18" s="9" t="s">
        <v>2</v>
      </c>
      <c r="T18" s="9" t="s">
        <v>2</v>
      </c>
      <c r="U18" s="9" t="s">
        <v>2</v>
      </c>
      <c r="V18" s="9" t="s">
        <v>2</v>
      </c>
      <c r="W18" s="15">
        <v>6027</v>
      </c>
      <c r="X18" s="15">
        <v>46000558</v>
      </c>
      <c r="Y18" s="9" t="s">
        <v>9</v>
      </c>
      <c r="Z18" s="18" t="s">
        <v>53</v>
      </c>
      <c r="AA18" s="31"/>
      <c r="AB18" s="31"/>
    </row>
    <row r="19" spans="1:28" ht="24.95" customHeight="1" x14ac:dyDescent="0.25">
      <c r="A19" s="16" t="s">
        <v>56</v>
      </c>
      <c r="B19" s="9">
        <v>956.4</v>
      </c>
      <c r="C19" s="41">
        <f t="shared" si="1"/>
        <v>172.083122</v>
      </c>
      <c r="D19" s="11">
        <v>172.1</v>
      </c>
      <c r="E19" s="8" t="s">
        <v>2</v>
      </c>
      <c r="F19" s="8" t="s">
        <v>2</v>
      </c>
      <c r="G19" s="8" t="s">
        <v>2</v>
      </c>
      <c r="H19" s="8" t="s">
        <v>2</v>
      </c>
      <c r="I19" s="8" t="s">
        <v>2</v>
      </c>
      <c r="J19" s="8" t="s">
        <v>2</v>
      </c>
      <c r="K19" s="11">
        <v>24.206748000000001</v>
      </c>
      <c r="L19" s="8" t="s">
        <v>2</v>
      </c>
      <c r="M19" s="8" t="s">
        <v>2</v>
      </c>
      <c r="N19" s="11">
        <v>147.876374</v>
      </c>
      <c r="O19" s="8" t="s">
        <v>2</v>
      </c>
      <c r="P19" s="8" t="s">
        <v>2</v>
      </c>
      <c r="Q19" s="8" t="s">
        <v>2</v>
      </c>
      <c r="R19" s="9" t="s">
        <v>2</v>
      </c>
      <c r="S19" s="9" t="s">
        <v>2</v>
      </c>
      <c r="T19" s="9" t="s">
        <v>2</v>
      </c>
      <c r="U19" s="9" t="s">
        <v>2</v>
      </c>
      <c r="V19" s="9" t="s">
        <v>2</v>
      </c>
      <c r="W19" s="15">
        <v>475</v>
      </c>
      <c r="X19" s="15">
        <v>4615567</v>
      </c>
      <c r="Y19" s="8" t="s">
        <v>3</v>
      </c>
      <c r="Z19" s="18" t="s">
        <v>68</v>
      </c>
      <c r="AA19" s="31"/>
      <c r="AB19" s="31"/>
    </row>
    <row r="20" spans="1:28" ht="24.95" customHeight="1" x14ac:dyDescent="0.25">
      <c r="A20" s="16" t="s">
        <v>23</v>
      </c>
      <c r="B20" s="9">
        <v>131.19999999999999</v>
      </c>
      <c r="C20" s="41">
        <f t="shared" si="1"/>
        <v>40</v>
      </c>
      <c r="D20" s="11">
        <v>40</v>
      </c>
      <c r="E20" s="8" t="s">
        <v>2</v>
      </c>
      <c r="F20" s="8" t="s">
        <v>2</v>
      </c>
      <c r="G20" s="8" t="s">
        <v>2</v>
      </c>
      <c r="H20" s="8" t="s">
        <v>2</v>
      </c>
      <c r="I20" s="8" t="s">
        <v>2</v>
      </c>
      <c r="J20" s="8" t="s">
        <v>2</v>
      </c>
      <c r="K20" s="11">
        <v>40</v>
      </c>
      <c r="L20" s="8" t="s">
        <v>2</v>
      </c>
      <c r="M20" s="8" t="s">
        <v>2</v>
      </c>
      <c r="N20" s="8" t="s">
        <v>2</v>
      </c>
      <c r="O20" s="8" t="s">
        <v>2</v>
      </c>
      <c r="P20" s="8" t="s">
        <v>2</v>
      </c>
      <c r="Q20" s="8" t="s">
        <v>2</v>
      </c>
      <c r="R20" s="9" t="s">
        <v>2</v>
      </c>
      <c r="S20" s="9" t="s">
        <v>2</v>
      </c>
      <c r="T20" s="9" t="s">
        <v>2</v>
      </c>
      <c r="U20" s="9" t="s">
        <v>2</v>
      </c>
      <c r="V20" s="9" t="s">
        <v>2</v>
      </c>
      <c r="W20" s="10" t="s">
        <v>2</v>
      </c>
      <c r="X20" s="10" t="s">
        <v>2</v>
      </c>
      <c r="Y20" s="8" t="s">
        <v>51</v>
      </c>
      <c r="Z20" s="18" t="s">
        <v>53</v>
      </c>
      <c r="AA20" s="31"/>
      <c r="AB20" s="31"/>
    </row>
    <row r="21" spans="1:28" ht="24.95" customHeight="1" x14ac:dyDescent="0.25">
      <c r="A21" s="16" t="s">
        <v>24</v>
      </c>
      <c r="B21" s="9">
        <v>127.5</v>
      </c>
      <c r="C21" s="41">
        <f t="shared" si="1"/>
        <v>100</v>
      </c>
      <c r="D21" s="11">
        <v>100</v>
      </c>
      <c r="E21" s="8" t="s">
        <v>2</v>
      </c>
      <c r="F21" s="8" t="s">
        <v>2</v>
      </c>
      <c r="G21" s="8" t="s">
        <v>2</v>
      </c>
      <c r="H21" s="8" t="s">
        <v>2</v>
      </c>
      <c r="I21" s="8" t="s">
        <v>2</v>
      </c>
      <c r="J21" s="8" t="s">
        <v>2</v>
      </c>
      <c r="K21" s="11">
        <v>100</v>
      </c>
      <c r="L21" s="8" t="s">
        <v>2</v>
      </c>
      <c r="M21" s="8" t="s">
        <v>2</v>
      </c>
      <c r="N21" s="8" t="s">
        <v>2</v>
      </c>
      <c r="O21" s="8" t="s">
        <v>2</v>
      </c>
      <c r="P21" s="8" t="s">
        <v>2</v>
      </c>
      <c r="Q21" s="8" t="s">
        <v>2</v>
      </c>
      <c r="R21" s="9" t="s">
        <v>2</v>
      </c>
      <c r="S21" s="9" t="s">
        <v>2</v>
      </c>
      <c r="T21" s="9" t="s">
        <v>2</v>
      </c>
      <c r="U21" s="9" t="s">
        <v>2</v>
      </c>
      <c r="V21" s="9" t="s">
        <v>2</v>
      </c>
      <c r="W21" s="15">
        <v>1072</v>
      </c>
      <c r="X21" s="15">
        <v>6618032</v>
      </c>
      <c r="Y21" s="8" t="s">
        <v>9</v>
      </c>
      <c r="Z21" s="18" t="s">
        <v>46</v>
      </c>
      <c r="AA21" s="31"/>
      <c r="AB21" s="31"/>
    </row>
    <row r="22" spans="1:28" ht="37.5" customHeight="1" x14ac:dyDescent="0.25">
      <c r="A22" s="16" t="s">
        <v>22</v>
      </c>
      <c r="B22" s="11">
        <v>330</v>
      </c>
      <c r="C22" s="41">
        <f t="shared" si="1"/>
        <v>70</v>
      </c>
      <c r="D22" s="11">
        <v>70</v>
      </c>
      <c r="E22" s="8" t="s">
        <v>2</v>
      </c>
      <c r="F22" s="8" t="s">
        <v>2</v>
      </c>
      <c r="G22" s="8" t="s">
        <v>2</v>
      </c>
      <c r="H22" s="8" t="s">
        <v>2</v>
      </c>
      <c r="I22" s="9">
        <v>70</v>
      </c>
      <c r="J22" s="8" t="s">
        <v>2</v>
      </c>
      <c r="K22" s="8" t="s">
        <v>2</v>
      </c>
      <c r="L22" s="8" t="s">
        <v>2</v>
      </c>
      <c r="M22" s="8" t="s">
        <v>2</v>
      </c>
      <c r="N22" s="8" t="s">
        <v>2</v>
      </c>
      <c r="O22" s="8" t="s">
        <v>2</v>
      </c>
      <c r="P22" s="8" t="s">
        <v>2</v>
      </c>
      <c r="Q22" s="8" t="s">
        <v>2</v>
      </c>
      <c r="R22" s="9" t="s">
        <v>2</v>
      </c>
      <c r="S22" s="9" t="s">
        <v>2</v>
      </c>
      <c r="T22" s="9" t="s">
        <v>2</v>
      </c>
      <c r="U22" s="9" t="s">
        <v>2</v>
      </c>
      <c r="V22" s="9" t="s">
        <v>2</v>
      </c>
      <c r="W22" s="15">
        <v>824</v>
      </c>
      <c r="X22" s="15">
        <v>5804127</v>
      </c>
      <c r="Y22" s="9" t="s">
        <v>9</v>
      </c>
      <c r="Z22" s="18" t="s">
        <v>35</v>
      </c>
      <c r="AA22" s="31"/>
      <c r="AB22" s="31"/>
    </row>
    <row r="23" spans="1:28" ht="24.95" customHeight="1" x14ac:dyDescent="0.25">
      <c r="A23" s="16" t="s">
        <v>1</v>
      </c>
      <c r="B23" s="11">
        <v>859.2</v>
      </c>
      <c r="C23" s="41">
        <f t="shared" si="1"/>
        <v>300</v>
      </c>
      <c r="D23" s="11">
        <v>300</v>
      </c>
      <c r="E23" s="8" t="s">
        <v>2</v>
      </c>
      <c r="F23" s="8" t="s">
        <v>2</v>
      </c>
      <c r="G23" s="8" t="s">
        <v>2</v>
      </c>
      <c r="H23" s="9">
        <v>300</v>
      </c>
      <c r="I23" s="8" t="s">
        <v>2</v>
      </c>
      <c r="J23" s="8" t="s">
        <v>2</v>
      </c>
      <c r="K23" s="8" t="s">
        <v>2</v>
      </c>
      <c r="L23" s="8" t="s">
        <v>2</v>
      </c>
      <c r="M23" s="8" t="s">
        <v>2</v>
      </c>
      <c r="N23" s="8" t="s">
        <v>2</v>
      </c>
      <c r="O23" s="8" t="s">
        <v>2</v>
      </c>
      <c r="P23" s="8" t="s">
        <v>2</v>
      </c>
      <c r="Q23" s="8" t="s">
        <v>2</v>
      </c>
      <c r="R23" s="9" t="s">
        <v>2</v>
      </c>
      <c r="S23" s="9" t="s">
        <v>2</v>
      </c>
      <c r="T23" s="9" t="s">
        <v>2</v>
      </c>
      <c r="U23" s="9" t="s">
        <v>2</v>
      </c>
      <c r="V23" s="9" t="s">
        <v>2</v>
      </c>
      <c r="W23" s="15">
        <v>2093</v>
      </c>
      <c r="X23" s="15">
        <v>16190769</v>
      </c>
      <c r="Y23" s="8" t="s">
        <v>5</v>
      </c>
      <c r="Z23" s="18" t="s">
        <v>35</v>
      </c>
      <c r="AA23" s="31"/>
      <c r="AB23" s="31"/>
    </row>
    <row r="24" spans="1:28" ht="24.95" customHeight="1" x14ac:dyDescent="0.25">
      <c r="A24" s="16" t="s">
        <v>4</v>
      </c>
      <c r="B24" s="11">
        <v>70.900000000000006</v>
      </c>
      <c r="C24" s="41">
        <f t="shared" si="1"/>
        <v>50.4</v>
      </c>
      <c r="D24" s="11">
        <v>50.4</v>
      </c>
      <c r="E24" s="8" t="s">
        <v>2</v>
      </c>
      <c r="F24" s="8" t="s">
        <v>2</v>
      </c>
      <c r="G24" s="8" t="s">
        <v>2</v>
      </c>
      <c r="H24" s="9">
        <v>50.4</v>
      </c>
      <c r="I24" s="8" t="s">
        <v>2</v>
      </c>
      <c r="J24" s="8" t="s">
        <v>2</v>
      </c>
      <c r="K24" s="8" t="s">
        <v>2</v>
      </c>
      <c r="L24" s="8" t="s">
        <v>2</v>
      </c>
      <c r="M24" s="8" t="s">
        <v>2</v>
      </c>
      <c r="N24" s="8" t="s">
        <v>2</v>
      </c>
      <c r="O24" s="8" t="s">
        <v>2</v>
      </c>
      <c r="P24" s="8" t="s">
        <v>2</v>
      </c>
      <c r="Q24" s="8" t="s">
        <v>2</v>
      </c>
      <c r="R24" s="9" t="s">
        <v>2</v>
      </c>
      <c r="S24" s="9" t="s">
        <v>2</v>
      </c>
      <c r="T24" s="9" t="s">
        <v>2</v>
      </c>
      <c r="U24" s="9" t="s">
        <v>2</v>
      </c>
      <c r="V24" s="9" t="s">
        <v>2</v>
      </c>
      <c r="W24" s="15">
        <v>569</v>
      </c>
      <c r="X24" s="15">
        <v>4609000</v>
      </c>
      <c r="Y24" s="8" t="s">
        <v>5</v>
      </c>
      <c r="Z24" s="18" t="s">
        <v>35</v>
      </c>
      <c r="AA24" s="31"/>
      <c r="AB24" s="31"/>
    </row>
    <row r="25" spans="1:28" ht="24.95" customHeight="1" x14ac:dyDescent="0.25">
      <c r="A25" s="16" t="s">
        <v>26</v>
      </c>
      <c r="B25" s="11">
        <v>353.6</v>
      </c>
      <c r="C25" s="41">
        <f t="shared" si="1"/>
        <v>145</v>
      </c>
      <c r="D25" s="11">
        <v>145</v>
      </c>
      <c r="E25" s="8" t="s">
        <v>2</v>
      </c>
      <c r="F25" s="8" t="s">
        <v>2</v>
      </c>
      <c r="G25" s="8" t="s">
        <v>2</v>
      </c>
      <c r="H25" s="9">
        <v>145</v>
      </c>
      <c r="I25" s="8" t="s">
        <v>2</v>
      </c>
      <c r="J25" s="8" t="s">
        <v>2</v>
      </c>
      <c r="K25" s="8" t="s">
        <v>2</v>
      </c>
      <c r="L25" s="8" t="s">
        <v>2</v>
      </c>
      <c r="M25" s="8" t="s">
        <v>2</v>
      </c>
      <c r="N25" s="8" t="s">
        <v>2</v>
      </c>
      <c r="O25" s="8" t="s">
        <v>2</v>
      </c>
      <c r="P25" s="8" t="s">
        <v>2</v>
      </c>
      <c r="Q25" s="8" t="s">
        <v>2</v>
      </c>
      <c r="R25" s="9" t="s">
        <v>2</v>
      </c>
      <c r="S25" s="9" t="s">
        <v>2</v>
      </c>
      <c r="T25" s="9" t="s">
        <v>2</v>
      </c>
      <c r="U25" s="9" t="s">
        <v>2</v>
      </c>
      <c r="V25" s="9" t="s">
        <v>2</v>
      </c>
      <c r="W25" s="15">
        <v>4357</v>
      </c>
      <c r="X25" s="15">
        <v>23360557</v>
      </c>
      <c r="Y25" s="8" t="s">
        <v>9</v>
      </c>
      <c r="Z25" s="18" t="s">
        <v>35</v>
      </c>
      <c r="AA25" s="31"/>
      <c r="AB25" s="31"/>
    </row>
    <row r="26" spans="1:28" ht="24.95" customHeight="1" x14ac:dyDescent="0.25">
      <c r="A26" s="16" t="s">
        <v>44</v>
      </c>
      <c r="B26" s="11">
        <v>581</v>
      </c>
      <c r="C26" s="41">
        <f t="shared" si="1"/>
        <v>16.696465</v>
      </c>
      <c r="D26" s="11">
        <v>16.7</v>
      </c>
      <c r="E26" s="8" t="s">
        <v>2</v>
      </c>
      <c r="F26" s="9">
        <v>8.9080060000000003</v>
      </c>
      <c r="G26" s="9">
        <v>7.7884589999999996</v>
      </c>
      <c r="H26" s="8" t="s">
        <v>2</v>
      </c>
      <c r="I26" s="8" t="s">
        <v>2</v>
      </c>
      <c r="J26" s="8" t="s">
        <v>2</v>
      </c>
      <c r="K26" s="8" t="s">
        <v>2</v>
      </c>
      <c r="L26" s="8" t="s">
        <v>2</v>
      </c>
      <c r="M26" s="8" t="s">
        <v>2</v>
      </c>
      <c r="N26" s="8" t="s">
        <v>2</v>
      </c>
      <c r="O26" s="8" t="s">
        <v>2</v>
      </c>
      <c r="P26" s="8" t="s">
        <v>2</v>
      </c>
      <c r="Q26" s="8" t="s">
        <v>2</v>
      </c>
      <c r="R26" s="9" t="s">
        <v>2</v>
      </c>
      <c r="S26" s="9" t="s">
        <v>2</v>
      </c>
      <c r="T26" s="9" t="s">
        <v>2</v>
      </c>
      <c r="U26" s="9" t="s">
        <v>2</v>
      </c>
      <c r="V26" s="9" t="s">
        <v>2</v>
      </c>
      <c r="W26" s="15">
        <v>3568</v>
      </c>
      <c r="X26" s="15">
        <v>15000000</v>
      </c>
      <c r="Y26" s="8" t="s">
        <v>5</v>
      </c>
      <c r="Z26" s="18" t="s">
        <v>36</v>
      </c>
      <c r="AA26" s="31"/>
      <c r="AB26" s="31"/>
    </row>
    <row r="27" spans="1:28" ht="24.95" customHeight="1" x14ac:dyDescent="0.25">
      <c r="A27" s="16" t="s">
        <v>6</v>
      </c>
      <c r="B27" s="11">
        <v>830.5</v>
      </c>
      <c r="C27" s="41">
        <f t="shared" si="1"/>
        <v>15.576819</v>
      </c>
      <c r="D27" s="11">
        <v>15.6</v>
      </c>
      <c r="E27" s="8" t="s">
        <v>2</v>
      </c>
      <c r="F27" s="9">
        <v>8.0121319999999994</v>
      </c>
      <c r="G27" s="9">
        <v>7.5646870000000002</v>
      </c>
      <c r="H27" s="8" t="s">
        <v>2</v>
      </c>
      <c r="I27" s="8" t="s">
        <v>2</v>
      </c>
      <c r="J27" s="8" t="s">
        <v>2</v>
      </c>
      <c r="K27" s="8" t="s">
        <v>2</v>
      </c>
      <c r="L27" s="8" t="s">
        <v>2</v>
      </c>
      <c r="M27" s="8" t="s">
        <v>2</v>
      </c>
      <c r="N27" s="8" t="s">
        <v>2</v>
      </c>
      <c r="O27" s="8" t="s">
        <v>2</v>
      </c>
      <c r="P27" s="8" t="s">
        <v>2</v>
      </c>
      <c r="Q27" s="8" t="s">
        <v>2</v>
      </c>
      <c r="R27" s="9" t="s">
        <v>2</v>
      </c>
      <c r="S27" s="9" t="s">
        <v>2</v>
      </c>
      <c r="T27" s="9" t="s">
        <v>2</v>
      </c>
      <c r="U27" s="9" t="s">
        <v>2</v>
      </c>
      <c r="V27" s="9" t="s">
        <v>2</v>
      </c>
      <c r="W27" s="15">
        <v>3269</v>
      </c>
      <c r="X27" s="15">
        <v>6600000</v>
      </c>
      <c r="Y27" s="8" t="s">
        <v>5</v>
      </c>
      <c r="Z27" s="18" t="s">
        <v>36</v>
      </c>
      <c r="AA27" s="31"/>
      <c r="AB27" s="31"/>
    </row>
    <row r="28" spans="1:28" ht="24.95" customHeight="1" x14ac:dyDescent="0.25">
      <c r="A28" s="16" t="s">
        <v>7</v>
      </c>
      <c r="B28" s="11">
        <v>474.1</v>
      </c>
      <c r="C28" s="41">
        <f t="shared" si="1"/>
        <v>6.263706</v>
      </c>
      <c r="D28" s="11">
        <v>6.3</v>
      </c>
      <c r="E28" s="8" t="s">
        <v>2</v>
      </c>
      <c r="F28" s="9">
        <v>2.7996059999999998</v>
      </c>
      <c r="G28" s="9">
        <v>3.4641000000000002</v>
      </c>
      <c r="H28" s="8" t="s">
        <v>2</v>
      </c>
      <c r="I28" s="8" t="s">
        <v>2</v>
      </c>
      <c r="J28" s="8" t="s">
        <v>2</v>
      </c>
      <c r="K28" s="8" t="s">
        <v>2</v>
      </c>
      <c r="L28" s="8" t="s">
        <v>2</v>
      </c>
      <c r="M28" s="8" t="s">
        <v>2</v>
      </c>
      <c r="N28" s="8" t="s">
        <v>2</v>
      </c>
      <c r="O28" s="8" t="s">
        <v>2</v>
      </c>
      <c r="P28" s="8" t="s">
        <v>2</v>
      </c>
      <c r="Q28" s="8" t="s">
        <v>2</v>
      </c>
      <c r="R28" s="9" t="s">
        <v>2</v>
      </c>
      <c r="S28" s="9" t="s">
        <v>2</v>
      </c>
      <c r="T28" s="9" t="s">
        <v>2</v>
      </c>
      <c r="U28" s="9" t="s">
        <v>2</v>
      </c>
      <c r="V28" s="9" t="s">
        <v>2</v>
      </c>
      <c r="W28" s="15">
        <v>27</v>
      </c>
      <c r="X28" s="15">
        <v>540000</v>
      </c>
      <c r="Y28" s="8" t="s">
        <v>5</v>
      </c>
      <c r="Z28" s="18" t="s">
        <v>36</v>
      </c>
      <c r="AA28" s="31"/>
      <c r="AB28" s="31"/>
    </row>
    <row r="29" spans="1:28" ht="24.95" customHeight="1" x14ac:dyDescent="0.25">
      <c r="A29" s="16" t="s">
        <v>27</v>
      </c>
      <c r="B29" s="11">
        <v>293</v>
      </c>
      <c r="C29" s="41">
        <f t="shared" si="1"/>
        <v>3.4388839999999998</v>
      </c>
      <c r="D29" s="11">
        <v>3.4</v>
      </c>
      <c r="E29" s="8" t="s">
        <v>2</v>
      </c>
      <c r="F29" s="9">
        <v>1.8241620000000001</v>
      </c>
      <c r="G29" s="9">
        <v>1.614722</v>
      </c>
      <c r="H29" s="8" t="s">
        <v>2</v>
      </c>
      <c r="I29" s="8" t="s">
        <v>2</v>
      </c>
      <c r="J29" s="8" t="s">
        <v>2</v>
      </c>
      <c r="K29" s="8" t="s">
        <v>2</v>
      </c>
      <c r="L29" s="8" t="s">
        <v>2</v>
      </c>
      <c r="M29" s="8" t="s">
        <v>2</v>
      </c>
      <c r="N29" s="8" t="s">
        <v>2</v>
      </c>
      <c r="O29" s="8" t="s">
        <v>2</v>
      </c>
      <c r="P29" s="8" t="s">
        <v>2</v>
      </c>
      <c r="Q29" s="8" t="s">
        <v>2</v>
      </c>
      <c r="R29" s="9" t="s">
        <v>2</v>
      </c>
      <c r="S29" s="9" t="s">
        <v>2</v>
      </c>
      <c r="T29" s="9" t="s">
        <v>2</v>
      </c>
      <c r="U29" s="9" t="s">
        <v>2</v>
      </c>
      <c r="V29" s="9" t="s">
        <v>2</v>
      </c>
      <c r="W29" s="15">
        <v>1000</v>
      </c>
      <c r="X29" s="15">
        <v>20000000</v>
      </c>
      <c r="Y29" s="8" t="s">
        <v>5</v>
      </c>
      <c r="Z29" s="18" t="s">
        <v>36</v>
      </c>
      <c r="AA29" s="31"/>
      <c r="AB29" s="31"/>
    </row>
    <row r="30" spans="1:28" ht="24.95" customHeight="1" x14ac:dyDescent="0.25">
      <c r="A30" s="16" t="s">
        <v>17</v>
      </c>
      <c r="B30" s="11">
        <v>163.30000000000001</v>
      </c>
      <c r="C30" s="41">
        <f t="shared" si="1"/>
        <v>163.30000000000001</v>
      </c>
      <c r="D30" s="11">
        <v>163.30000000000001</v>
      </c>
      <c r="E30" s="8" t="s">
        <v>2</v>
      </c>
      <c r="F30" s="8" t="s">
        <v>2</v>
      </c>
      <c r="G30" s="9">
        <v>163.30000000000001</v>
      </c>
      <c r="H30" s="8" t="s">
        <v>2</v>
      </c>
      <c r="I30" s="8" t="s">
        <v>2</v>
      </c>
      <c r="J30" s="8" t="s">
        <v>2</v>
      </c>
      <c r="K30" s="8" t="s">
        <v>2</v>
      </c>
      <c r="L30" s="8" t="s">
        <v>2</v>
      </c>
      <c r="M30" s="8" t="s">
        <v>2</v>
      </c>
      <c r="N30" s="8" t="s">
        <v>2</v>
      </c>
      <c r="O30" s="8" t="s">
        <v>2</v>
      </c>
      <c r="P30" s="8" t="s">
        <v>2</v>
      </c>
      <c r="Q30" s="8" t="s">
        <v>2</v>
      </c>
      <c r="R30" s="9" t="s">
        <v>2</v>
      </c>
      <c r="S30" s="9" t="s">
        <v>2</v>
      </c>
      <c r="T30" s="9" t="s">
        <v>2</v>
      </c>
      <c r="U30" s="9" t="s">
        <v>2</v>
      </c>
      <c r="V30" s="9" t="s">
        <v>2</v>
      </c>
      <c r="W30" s="15">
        <v>1352</v>
      </c>
      <c r="X30" s="15">
        <v>3091355</v>
      </c>
      <c r="Y30" s="8" t="s">
        <v>3</v>
      </c>
      <c r="Z30" s="18" t="s">
        <v>36</v>
      </c>
    </row>
    <row r="31" spans="1:28" ht="24.95" customHeight="1" x14ac:dyDescent="0.25">
      <c r="A31" s="16" t="s">
        <v>8</v>
      </c>
      <c r="B31" s="11">
        <v>268.7</v>
      </c>
      <c r="C31" s="41">
        <f t="shared" si="1"/>
        <v>4.7450000000000001</v>
      </c>
      <c r="D31" s="11">
        <v>4.7</v>
      </c>
      <c r="E31" s="8" t="s">
        <v>2</v>
      </c>
      <c r="F31" s="8" t="s">
        <v>2</v>
      </c>
      <c r="G31" s="9">
        <v>4.7450000000000001</v>
      </c>
      <c r="H31" s="8" t="s">
        <v>2</v>
      </c>
      <c r="I31" s="8" t="s">
        <v>2</v>
      </c>
      <c r="J31" s="8" t="s">
        <v>2</v>
      </c>
      <c r="K31" s="8" t="s">
        <v>2</v>
      </c>
      <c r="L31" s="8" t="s">
        <v>2</v>
      </c>
      <c r="M31" s="8" t="s">
        <v>2</v>
      </c>
      <c r="N31" s="8" t="s">
        <v>2</v>
      </c>
      <c r="O31" s="8" t="s">
        <v>2</v>
      </c>
      <c r="P31" s="8" t="s">
        <v>2</v>
      </c>
      <c r="Q31" s="8" t="s">
        <v>2</v>
      </c>
      <c r="R31" s="9" t="s">
        <v>2</v>
      </c>
      <c r="S31" s="9" t="s">
        <v>2</v>
      </c>
      <c r="T31" s="9" t="s">
        <v>2</v>
      </c>
      <c r="U31" s="9" t="s">
        <v>2</v>
      </c>
      <c r="V31" s="9" t="s">
        <v>2</v>
      </c>
      <c r="W31" s="15">
        <v>2203</v>
      </c>
      <c r="X31" s="15">
        <v>3134600</v>
      </c>
      <c r="Y31" s="8" t="s">
        <v>9</v>
      </c>
      <c r="Z31" s="18" t="s">
        <v>36</v>
      </c>
    </row>
    <row r="32" spans="1:28" ht="24.95" customHeight="1" x14ac:dyDescent="0.25">
      <c r="A32" s="16" t="s">
        <v>18</v>
      </c>
      <c r="B32" s="11">
        <v>67.3</v>
      </c>
      <c r="C32" s="41">
        <f t="shared" si="1"/>
        <v>63.741526</v>
      </c>
      <c r="D32" s="11">
        <v>63.7</v>
      </c>
      <c r="E32" s="8" t="s">
        <v>2</v>
      </c>
      <c r="F32" s="9">
        <v>63.741526</v>
      </c>
      <c r="G32" s="8" t="s">
        <v>2</v>
      </c>
      <c r="H32" s="8" t="s">
        <v>2</v>
      </c>
      <c r="I32" s="8" t="s">
        <v>2</v>
      </c>
      <c r="J32" s="8" t="s">
        <v>2</v>
      </c>
      <c r="K32" s="8" t="s">
        <v>2</v>
      </c>
      <c r="L32" s="8" t="s">
        <v>2</v>
      </c>
      <c r="M32" s="8" t="s">
        <v>2</v>
      </c>
      <c r="N32" s="8" t="s">
        <v>2</v>
      </c>
      <c r="O32" s="8" t="s">
        <v>2</v>
      </c>
      <c r="P32" s="8" t="s">
        <v>2</v>
      </c>
      <c r="Q32" s="8" t="s">
        <v>2</v>
      </c>
      <c r="R32" s="9" t="s">
        <v>2</v>
      </c>
      <c r="S32" s="9" t="s">
        <v>2</v>
      </c>
      <c r="T32" s="9" t="s">
        <v>2</v>
      </c>
      <c r="U32" s="9" t="s">
        <v>2</v>
      </c>
      <c r="V32" s="9" t="s">
        <v>2</v>
      </c>
      <c r="W32" s="8">
        <v>33</v>
      </c>
      <c r="X32" s="15">
        <v>660000</v>
      </c>
      <c r="Y32" s="8" t="s">
        <v>5</v>
      </c>
      <c r="Z32" s="18" t="s">
        <v>37</v>
      </c>
    </row>
    <row r="33" spans="1:26" ht="16.5" customHeight="1" x14ac:dyDescent="0.25">
      <c r="A33" s="54" t="s">
        <v>74</v>
      </c>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24.95" customHeight="1" x14ac:dyDescent="0.25">
      <c r="A34" s="16" t="s">
        <v>61</v>
      </c>
      <c r="B34" s="9">
        <v>1250</v>
      </c>
      <c r="C34" s="41">
        <f>SUM(E34:V34)</f>
        <v>400.40002299999998</v>
      </c>
      <c r="D34" s="9">
        <v>400.4</v>
      </c>
      <c r="E34" s="8" t="s">
        <v>2</v>
      </c>
      <c r="F34" s="8" t="s">
        <v>2</v>
      </c>
      <c r="G34" s="8" t="s">
        <v>2</v>
      </c>
      <c r="H34" s="8" t="s">
        <v>2</v>
      </c>
      <c r="I34" s="8" t="s">
        <v>2</v>
      </c>
      <c r="J34" s="8" t="s">
        <v>2</v>
      </c>
      <c r="K34" s="11">
        <v>100</v>
      </c>
      <c r="L34" s="11">
        <v>119.84022299999999</v>
      </c>
      <c r="M34" s="11">
        <v>20</v>
      </c>
      <c r="N34" s="11">
        <v>135.5598</v>
      </c>
      <c r="O34" s="11">
        <v>25</v>
      </c>
      <c r="P34" s="11" t="s">
        <v>2</v>
      </c>
      <c r="Q34" s="11" t="s">
        <v>2</v>
      </c>
      <c r="R34" s="11" t="s">
        <v>2</v>
      </c>
      <c r="S34" s="9" t="s">
        <v>2</v>
      </c>
      <c r="T34" s="9" t="s">
        <v>2</v>
      </c>
      <c r="U34" s="9" t="s">
        <v>2</v>
      </c>
      <c r="V34" s="9" t="s">
        <v>2</v>
      </c>
      <c r="W34" s="8" t="s">
        <v>2</v>
      </c>
      <c r="X34" s="8" t="s">
        <v>2</v>
      </c>
      <c r="Y34" s="8" t="s">
        <v>2</v>
      </c>
      <c r="Z34" s="18" t="s">
        <v>76</v>
      </c>
    </row>
    <row r="35" spans="1:26" x14ac:dyDescent="0.25">
      <c r="D35" s="26"/>
      <c r="E35" s="26"/>
      <c r="F35" s="26"/>
      <c r="G35" s="26"/>
    </row>
    <row r="36" spans="1:26" x14ac:dyDescent="0.25">
      <c r="A36" s="1" t="s">
        <v>33</v>
      </c>
      <c r="B36" s="6"/>
      <c r="C36" s="6"/>
      <c r="D36" s="6"/>
      <c r="E36" s="6"/>
      <c r="F36" s="6"/>
      <c r="G36" s="6"/>
      <c r="H36" s="6"/>
      <c r="I36" s="6"/>
      <c r="J36" s="6"/>
      <c r="K36" s="6"/>
      <c r="L36" s="6"/>
      <c r="M36" s="6"/>
      <c r="N36" s="6"/>
      <c r="O36" s="6"/>
      <c r="P36" s="6"/>
      <c r="Q36" s="6"/>
      <c r="R36" s="6"/>
      <c r="S36" s="6"/>
      <c r="T36" s="6"/>
      <c r="U36" s="6"/>
      <c r="V36" s="6"/>
      <c r="W36" s="6"/>
      <c r="X36" s="6"/>
      <c r="Y36" s="6"/>
    </row>
    <row r="37" spans="1:26" ht="15" customHeight="1" x14ac:dyDescent="0.25">
      <c r="A37" s="43" t="s">
        <v>47</v>
      </c>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7.25" customHeight="1" x14ac:dyDescent="0.25">
      <c r="A38" s="43" t="s">
        <v>34</v>
      </c>
      <c r="B38" s="43"/>
      <c r="C38" s="43"/>
      <c r="D38" s="43"/>
      <c r="E38" s="43"/>
      <c r="F38" s="43"/>
      <c r="G38" s="43"/>
      <c r="H38" s="43"/>
      <c r="I38" s="43"/>
      <c r="J38" s="43"/>
      <c r="K38" s="43"/>
      <c r="L38" s="43"/>
      <c r="M38" s="43"/>
      <c r="N38" s="43"/>
      <c r="O38" s="43"/>
      <c r="P38" s="43"/>
      <c r="Q38" s="43"/>
      <c r="R38" s="43"/>
      <c r="S38" s="43"/>
      <c r="T38" s="43"/>
      <c r="U38" s="43"/>
      <c r="V38" s="43"/>
      <c r="W38" s="43"/>
      <c r="X38" s="43"/>
      <c r="Y38" s="43"/>
    </row>
    <row r="39" spans="1:26" ht="29.25" customHeight="1" x14ac:dyDescent="0.25">
      <c r="A39" s="43" t="s">
        <v>79</v>
      </c>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30" customHeight="1" x14ac:dyDescent="0.25">
      <c r="A40" s="34"/>
      <c r="B40" s="33"/>
      <c r="C40" s="36"/>
      <c r="D40" s="33"/>
      <c r="E40" s="33"/>
      <c r="F40" s="33"/>
      <c r="G40" s="33"/>
      <c r="H40" s="33"/>
      <c r="I40" s="33"/>
      <c r="J40" s="33"/>
      <c r="K40" s="33"/>
      <c r="L40" s="33"/>
      <c r="M40" s="33"/>
      <c r="N40" s="33"/>
      <c r="O40" s="33"/>
      <c r="P40" s="33"/>
      <c r="Q40" s="33"/>
      <c r="R40" s="33"/>
      <c r="S40" s="33"/>
      <c r="T40" s="33"/>
      <c r="U40" s="40"/>
      <c r="V40" s="37"/>
      <c r="W40" s="33"/>
      <c r="X40" s="33"/>
      <c r="Y40" s="33"/>
      <c r="Z40" s="33"/>
    </row>
    <row r="41" spans="1:26" ht="30" customHeight="1" x14ac:dyDescent="0.25">
      <c r="A41" s="34"/>
      <c r="B41" s="33"/>
      <c r="C41" s="36"/>
      <c r="D41" s="33"/>
      <c r="E41" s="33"/>
      <c r="F41" s="33"/>
      <c r="G41" s="33"/>
      <c r="H41" s="33"/>
      <c r="I41" s="33"/>
      <c r="J41" s="33"/>
      <c r="K41" s="33"/>
      <c r="L41" s="33"/>
      <c r="M41" s="33"/>
      <c r="N41" s="33"/>
      <c r="O41" s="33"/>
      <c r="P41" s="33"/>
      <c r="Q41" s="33"/>
      <c r="R41" s="33"/>
      <c r="S41" s="33"/>
      <c r="T41" s="33"/>
      <c r="U41" s="40"/>
      <c r="V41" s="28"/>
      <c r="W41" s="33"/>
      <c r="X41" s="33"/>
      <c r="Y41" s="33"/>
      <c r="Z41" s="33"/>
    </row>
    <row r="42" spans="1:26" ht="32.25" customHeight="1" x14ac:dyDescent="0.25">
      <c r="A42" s="35"/>
      <c r="B42" s="6"/>
      <c r="C42" s="36"/>
      <c r="D42" s="28"/>
      <c r="E42" s="6"/>
      <c r="F42" s="21"/>
      <c r="G42" s="6"/>
      <c r="H42" s="6"/>
      <c r="I42" s="6"/>
      <c r="J42" s="6"/>
      <c r="K42" s="6"/>
      <c r="L42" s="6"/>
      <c r="M42" s="6"/>
      <c r="N42" s="6"/>
      <c r="O42" s="28"/>
      <c r="P42" s="28"/>
      <c r="Q42" s="28"/>
      <c r="R42" s="28"/>
      <c r="S42" s="28"/>
      <c r="T42" s="28"/>
      <c r="U42" s="28"/>
      <c r="V42" s="28"/>
      <c r="W42" s="6"/>
      <c r="X42" s="6"/>
      <c r="Y42" s="6"/>
    </row>
    <row r="43" spans="1:26" ht="27.75" customHeight="1" x14ac:dyDescent="0.25">
      <c r="A43" s="7"/>
      <c r="B43" s="6"/>
      <c r="C43" s="7"/>
      <c r="D43" s="28"/>
      <c r="E43" s="6"/>
      <c r="F43" s="6"/>
      <c r="G43" s="7"/>
      <c r="H43" s="6"/>
      <c r="I43" s="6"/>
      <c r="J43" s="6"/>
      <c r="K43" s="6"/>
      <c r="L43" s="20"/>
      <c r="M43" s="6"/>
      <c r="N43" s="7"/>
      <c r="O43" s="7"/>
      <c r="P43" s="7"/>
      <c r="Q43" s="7"/>
      <c r="R43" s="7"/>
      <c r="S43" s="7"/>
      <c r="T43" s="7"/>
      <c r="U43" s="7"/>
      <c r="V43" s="7"/>
      <c r="W43" s="6"/>
      <c r="X43" s="6"/>
      <c r="Y43" s="6"/>
    </row>
    <row r="44" spans="1:26" x14ac:dyDescent="0.25">
      <c r="A44" s="6"/>
      <c r="B44" s="6"/>
      <c r="C44" s="7"/>
      <c r="D44" s="28"/>
      <c r="E44" s="6"/>
      <c r="F44" s="6"/>
      <c r="G44" s="6"/>
      <c r="H44" s="6"/>
      <c r="I44" s="6"/>
      <c r="J44" s="6"/>
      <c r="K44" s="6"/>
      <c r="L44" s="6"/>
      <c r="M44" s="6"/>
      <c r="N44" s="6"/>
      <c r="O44" s="7"/>
      <c r="P44" s="7"/>
      <c r="Q44" s="7"/>
      <c r="R44" s="7"/>
      <c r="S44" s="7"/>
      <c r="T44" s="7"/>
      <c r="U44" s="7"/>
      <c r="V44" s="7"/>
      <c r="W44" s="6"/>
      <c r="X44" s="6"/>
      <c r="Y44" s="6"/>
    </row>
    <row r="45" spans="1:26" x14ac:dyDescent="0.25">
      <c r="A45" s="6"/>
      <c r="B45" s="6"/>
      <c r="C45" s="27"/>
      <c r="D45" s="6"/>
      <c r="E45" s="6"/>
      <c r="F45" s="6"/>
      <c r="G45" s="6"/>
      <c r="H45" s="6"/>
      <c r="I45" s="6"/>
      <c r="J45" s="6"/>
      <c r="K45" s="6"/>
      <c r="L45" s="6"/>
      <c r="M45" s="6"/>
      <c r="N45" s="6"/>
      <c r="O45" s="28"/>
      <c r="P45" s="28"/>
      <c r="Q45" s="28"/>
      <c r="R45" s="28"/>
      <c r="S45" s="28"/>
      <c r="T45" s="28"/>
      <c r="U45" s="28"/>
      <c r="V45" s="28"/>
      <c r="W45" s="6"/>
      <c r="X45" s="6"/>
      <c r="Y45" s="6"/>
    </row>
    <row r="46" spans="1:26" x14ac:dyDescent="0.25">
      <c r="A46" s="6"/>
      <c r="B46" s="6"/>
      <c r="C46" s="6"/>
      <c r="F46" s="6"/>
      <c r="G46" s="6"/>
      <c r="H46" s="6"/>
      <c r="I46" s="6"/>
      <c r="J46" s="6"/>
      <c r="K46" s="6"/>
      <c r="L46" s="6"/>
      <c r="M46" s="6"/>
      <c r="N46" s="6"/>
      <c r="O46" s="6"/>
      <c r="P46" s="6"/>
      <c r="Q46" s="6"/>
      <c r="R46" s="6"/>
      <c r="S46" s="6"/>
      <c r="T46" s="6"/>
      <c r="U46" s="6"/>
      <c r="V46" s="6"/>
      <c r="W46" s="6"/>
      <c r="X46" s="6"/>
      <c r="Y46" s="6"/>
    </row>
    <row r="47" spans="1:26" x14ac:dyDescent="0.25">
      <c r="A47" s="6"/>
      <c r="B47" s="6"/>
      <c r="C47" s="6"/>
      <c r="F47" s="6"/>
      <c r="G47" s="6"/>
      <c r="H47" s="6"/>
      <c r="I47" s="6"/>
      <c r="J47" s="6"/>
      <c r="K47" s="6"/>
      <c r="L47" s="6"/>
      <c r="M47" s="6"/>
      <c r="N47" s="6"/>
      <c r="O47" s="6"/>
      <c r="P47" s="6"/>
      <c r="Q47" s="6"/>
      <c r="R47" s="6"/>
      <c r="S47" s="6"/>
      <c r="T47" s="6"/>
      <c r="U47" s="6"/>
      <c r="V47" s="6"/>
      <c r="W47" s="6"/>
      <c r="X47" s="6"/>
      <c r="Y47" s="6"/>
    </row>
    <row r="48" spans="1:26" x14ac:dyDescent="0.25">
      <c r="A48" s="6"/>
      <c r="B48" s="6"/>
      <c r="C48" s="6"/>
      <c r="F48" s="6"/>
      <c r="G48" s="6"/>
      <c r="H48" s="6"/>
      <c r="I48" s="6"/>
      <c r="J48" s="6"/>
      <c r="K48" s="6"/>
      <c r="L48" s="6"/>
      <c r="M48" s="6"/>
      <c r="N48" s="6"/>
      <c r="O48" s="6"/>
      <c r="P48" s="6"/>
      <c r="Q48" s="6"/>
      <c r="R48" s="6"/>
      <c r="S48" s="6"/>
      <c r="T48" s="6"/>
      <c r="U48" s="6"/>
      <c r="V48" s="6"/>
      <c r="W48" s="6"/>
      <c r="X48" s="6"/>
      <c r="Y48" s="6"/>
    </row>
    <row r="52" spans="3:4" x14ac:dyDescent="0.25">
      <c r="D52" s="26"/>
    </row>
    <row r="53" spans="3:4" x14ac:dyDescent="0.25">
      <c r="C53" s="26"/>
    </row>
  </sheetData>
  <mergeCells count="11">
    <mergeCell ref="A39:Z39"/>
    <mergeCell ref="A38:Y38"/>
    <mergeCell ref="Y1:Y2"/>
    <mergeCell ref="A1:A2"/>
    <mergeCell ref="Z1:Z2"/>
    <mergeCell ref="A37:Z37"/>
    <mergeCell ref="W12:Y12"/>
    <mergeCell ref="A13:Z13"/>
    <mergeCell ref="A3:Z3"/>
    <mergeCell ref="A33:Z33"/>
    <mergeCell ref="E1:V1"/>
  </mergeCells>
  <hyperlinks>
    <hyperlink ref="Z6" r:id="rId1" xr:uid="{00000000-0004-0000-0000-000000000000}"/>
    <hyperlink ref="Z26" r:id="rId2" xr:uid="{00000000-0004-0000-0000-000001000000}"/>
    <hyperlink ref="Z27" r:id="rId3" xr:uid="{00000000-0004-0000-0000-000002000000}"/>
    <hyperlink ref="Z28" r:id="rId4" xr:uid="{00000000-0004-0000-0000-000003000000}"/>
    <hyperlink ref="Z31" r:id="rId5" xr:uid="{00000000-0004-0000-0000-000004000000}"/>
    <hyperlink ref="Z29" r:id="rId6" xr:uid="{00000000-0004-0000-0000-000005000000}"/>
    <hyperlink ref="Z30" r:id="rId7" xr:uid="{00000000-0004-0000-0000-000006000000}"/>
    <hyperlink ref="Z32" r:id="rId8" xr:uid="{00000000-0004-0000-0000-000007000000}"/>
    <hyperlink ref="Z22" r:id="rId9" xr:uid="{00000000-0004-0000-0000-000008000000}"/>
    <hyperlink ref="Z23" r:id="rId10" xr:uid="{00000000-0004-0000-0000-000009000000}"/>
    <hyperlink ref="Z24" r:id="rId11" xr:uid="{00000000-0004-0000-0000-00000A000000}"/>
    <hyperlink ref="Z25" r:id="rId12" xr:uid="{00000000-0004-0000-0000-00000B000000}"/>
    <hyperlink ref="Z21" r:id="rId13" xr:uid="{00000000-0004-0000-0000-00000C000000}"/>
    <hyperlink ref="Z16" r:id="rId14" xr:uid="{00000000-0004-0000-0000-00000E000000}"/>
    <hyperlink ref="Z4" r:id="rId15" xr:uid="{00000000-0004-0000-0000-00000F000000}"/>
    <hyperlink ref="Z7" r:id="rId16" xr:uid="{00000000-0004-0000-0000-000011000000}"/>
    <hyperlink ref="Z17" r:id="rId17" xr:uid="{00000000-0004-0000-0000-000013000000}"/>
    <hyperlink ref="Z18" r:id="rId18" xr:uid="{00000000-0004-0000-0000-000014000000}"/>
    <hyperlink ref="Z19" r:id="rId19" xr:uid="{00000000-0004-0000-0000-000015000000}"/>
    <hyperlink ref="Z20" r:id="rId20" xr:uid="{00000000-0004-0000-0000-000016000000}"/>
    <hyperlink ref="Z12" r:id="rId21" xr:uid="{00000000-0004-0000-0000-000017000000}"/>
    <hyperlink ref="Z15" r:id="rId22" xr:uid="{00000000-0004-0000-0000-000018000000}"/>
    <hyperlink ref="Z5" r:id="rId23" xr:uid="{00000000-0004-0000-0000-000010000000}"/>
    <hyperlink ref="Z8" r:id="rId24" xr:uid="{A1FE16F2-2032-47ED-9B82-D24779E91B6B}"/>
    <hyperlink ref="Z9" r:id="rId25" xr:uid="{6EBAADC0-B790-4170-BC05-EFA321EAB4D8}"/>
    <hyperlink ref="Z10" r:id="rId26" xr:uid="{CD0D8E02-9457-4C2A-8F4F-29DFFFEF2C86}"/>
    <hyperlink ref="Z11" r:id="rId27" xr:uid="{2CDEB7E0-161E-4BB8-8AC3-F6BAF54EA0C5}"/>
    <hyperlink ref="Z14" r:id="rId28" xr:uid="{039501ED-A0AF-4D83-B7B2-72915D128573}"/>
    <hyperlink ref="Z34" r:id="rId29" xr:uid="{DEEF6CFC-4F6F-4D49-9A62-00D72561725A}"/>
  </hyperlinks>
  <pageMargins left="0.7" right="0.7" top="0.75" bottom="0.75" header="0.3" footer="0.3"/>
  <pageSetup orientation="portrait"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2023-03-17T13:25:32Z</dcterms:created>
  <dcterms:modified xsi:type="dcterms:W3CDTF">2025-05-21T19:05:17Z</dcterms:modified>
</cp:coreProperties>
</file>